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Økonomi - Service og samferdsel\Næringslivsøkonomi\Økonomistyring\2014 - Økonomistyring\Nettressurs\Økonomistyring Nettressurs\Kapittel 7\Levert\"/>
    </mc:Choice>
  </mc:AlternateContent>
  <bookViews>
    <workbookView xWindow="0" yWindow="0" windowWidth="19200" windowHeight="5985"/>
  </bookViews>
  <sheets>
    <sheet name="T-7.1" sheetId="11" r:id="rId1"/>
    <sheet name="T-7.2" sheetId="4" r:id="rId2"/>
    <sheet name="T-7.3" sheetId="7" r:id="rId3"/>
    <sheet name="T-7.4" sheetId="9" r:id="rId4"/>
    <sheet name="Ark4" sheetId="13" r:id="rId5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1" l="1"/>
  <c r="C14" i="11"/>
  <c r="C17" i="11"/>
  <c r="C36" i="11"/>
  <c r="C37" i="11"/>
  <c r="C40" i="11"/>
  <c r="B9" i="11"/>
  <c r="B10" i="11"/>
  <c r="B13" i="11"/>
  <c r="B14" i="11"/>
  <c r="B17" i="11"/>
  <c r="B36" i="11"/>
  <c r="B37" i="11"/>
  <c r="B40" i="11"/>
  <c r="C34" i="11"/>
  <c r="C27" i="11"/>
  <c r="D27" i="11"/>
  <c r="C38" i="11"/>
  <c r="C39" i="11"/>
  <c r="B34" i="11"/>
  <c r="B27" i="11"/>
  <c r="B38" i="11"/>
  <c r="B39" i="11"/>
  <c r="C35" i="11"/>
  <c r="B35" i="11"/>
  <c r="C33" i="11"/>
  <c r="B33" i="11"/>
  <c r="C31" i="11"/>
  <c r="C32" i="11"/>
  <c r="B31" i="11"/>
  <c r="B32" i="11"/>
  <c r="D23" i="11"/>
  <c r="C23" i="11"/>
  <c r="B23" i="11"/>
  <c r="C12" i="9"/>
  <c r="B12" i="9"/>
  <c r="C19" i="9"/>
  <c r="C20" i="9"/>
  <c r="C27" i="9"/>
  <c r="C29" i="9"/>
  <c r="C30" i="9"/>
  <c r="C16" i="9"/>
  <c r="C18" i="9"/>
  <c r="C21" i="9"/>
  <c r="C24" i="9"/>
  <c r="C25" i="9"/>
  <c r="C31" i="9"/>
  <c r="C10" i="9"/>
  <c r="D30" i="7"/>
  <c r="C30" i="7"/>
  <c r="B30" i="7"/>
  <c r="D29" i="7"/>
  <c r="C29" i="7"/>
  <c r="B13" i="7"/>
  <c r="B29" i="7"/>
  <c r="D27" i="7"/>
  <c r="D28" i="7"/>
  <c r="C27" i="7"/>
  <c r="C28" i="7"/>
  <c r="B27" i="7"/>
  <c r="B28" i="7"/>
  <c r="D25" i="7"/>
  <c r="D26" i="7"/>
  <c r="C25" i="7"/>
  <c r="C26" i="7"/>
  <c r="B25" i="7"/>
  <c r="B26" i="7"/>
  <c r="D19" i="7"/>
  <c r="D20" i="7"/>
  <c r="D24" i="7"/>
  <c r="C19" i="7"/>
  <c r="C20" i="7"/>
  <c r="C24" i="7"/>
  <c r="B19" i="7"/>
  <c r="B20" i="7"/>
  <c r="B24" i="7"/>
  <c r="D14" i="7"/>
  <c r="C14" i="7"/>
  <c r="B14" i="7"/>
  <c r="I8" i="7"/>
  <c r="B20" i="4"/>
  <c r="B18" i="4"/>
  <c r="B17" i="4"/>
  <c r="B14" i="4"/>
  <c r="B10" i="4"/>
</calcChain>
</file>

<file path=xl/sharedStrings.xml><?xml version="1.0" encoding="utf-8"?>
<sst xmlns="http://schemas.openxmlformats.org/spreadsheetml/2006/main" count="102" uniqueCount="71">
  <si>
    <t>Egenkapitalens rentabilitet</t>
  </si>
  <si>
    <t>Totakapitalens rentabilitet</t>
  </si>
  <si>
    <t>Gjennomsnittlig totalkapital</t>
  </si>
  <si>
    <t>Gjennomsnittlig egenkapital</t>
  </si>
  <si>
    <t>Resultatgrad</t>
  </si>
  <si>
    <t>Totalkapitalens avkastning</t>
  </si>
  <si>
    <t>Driftsmargin</t>
  </si>
  <si>
    <t>Bruttofortjeneste i %</t>
  </si>
  <si>
    <t>Bruttofortjeneste i kr</t>
  </si>
  <si>
    <t>Beregninger</t>
  </si>
  <si>
    <t>Sum egenkapital og gjeld</t>
  </si>
  <si>
    <t>Egenkapital</t>
  </si>
  <si>
    <t>Sum eiendeler</t>
  </si>
  <si>
    <t>Omløpsmidler</t>
  </si>
  <si>
    <t>Anleggsmidler</t>
  </si>
  <si>
    <t>Balanse per 31.12</t>
  </si>
  <si>
    <t>Årsresultat</t>
  </si>
  <si>
    <t>Finanskostnader</t>
  </si>
  <si>
    <t>Finansinntekter</t>
  </si>
  <si>
    <t>Driftsresultat</t>
  </si>
  <si>
    <t>Andre driftskostnader</t>
  </si>
  <si>
    <t>Avskrivninger</t>
  </si>
  <si>
    <t>Lønnskostnader</t>
  </si>
  <si>
    <t>Varekostnad</t>
  </si>
  <si>
    <t>Resultatregnskap</t>
  </si>
  <si>
    <t>Renteinntekter</t>
  </si>
  <si>
    <t>Rentekostnader</t>
  </si>
  <si>
    <t>Resultat før skattekostnad</t>
  </si>
  <si>
    <t>Gjennomsnittlig gjeld</t>
  </si>
  <si>
    <t>Gjennomsnittlig gjeldsrente</t>
  </si>
  <si>
    <t>a)</t>
  </si>
  <si>
    <t>Totalkapitalens rentabilitet</t>
  </si>
  <si>
    <t>Varelager</t>
  </si>
  <si>
    <t>Kundefordringer</t>
  </si>
  <si>
    <t>Langsiktig gjeld</t>
  </si>
  <si>
    <t>Kortsiktig gjeld</t>
  </si>
  <si>
    <t>Varebeholdning</t>
  </si>
  <si>
    <t>Bankinnskudd</t>
  </si>
  <si>
    <t>Sum gjeld</t>
  </si>
  <si>
    <t>Egenkapitalprosenten</t>
  </si>
  <si>
    <t>Langsiktig kapital</t>
  </si>
  <si>
    <t>Finansieringsgrad 1</t>
  </si>
  <si>
    <t>Arbeidskapitalen</t>
  </si>
  <si>
    <t>Langsiktig lagerfinansiering</t>
  </si>
  <si>
    <t>Likviditetsgrad 1</t>
  </si>
  <si>
    <t>Likviditetsgrad 2</t>
  </si>
  <si>
    <t>Beregn nøkkeltallene for de tre årene, sammenlikn beregningenefor det siste året i forhold til normtallene og kommenter utviklingen.</t>
  </si>
  <si>
    <t>Balanse per 31.12. 2014</t>
  </si>
  <si>
    <t>Kontanter/bank</t>
  </si>
  <si>
    <t>Totalkapital</t>
  </si>
  <si>
    <t>Egenkapitalprosent</t>
  </si>
  <si>
    <t xml:space="preserve"> - egenkapital</t>
  </si>
  <si>
    <t xml:space="preserve"> - langsiktig gjeld</t>
  </si>
  <si>
    <t xml:space="preserve"> = kortsiktig gjeld</t>
  </si>
  <si>
    <t>(Kundef. + kont./bank)/KG</t>
  </si>
  <si>
    <t>Likviditetsgrad 2, 125 %</t>
  </si>
  <si>
    <t>Kundef. + 280 000</t>
  </si>
  <si>
    <t>Langsiktig kapital  (EK + LG)</t>
  </si>
  <si>
    <t>Arbeidskapital (LK - AN)</t>
  </si>
  <si>
    <t>Anleggsmidler (LK  - 660 000)</t>
  </si>
  <si>
    <t>OM = Sum eiendeler - AN =</t>
  </si>
  <si>
    <t>Varel. = OM - kunder -  kasse/bank</t>
  </si>
  <si>
    <t>Gjeld</t>
  </si>
  <si>
    <t>Salgsinntekter</t>
  </si>
  <si>
    <t>Hovedtall fra regnskapet til handelsbedriften Per Olsen Haveutstyr</t>
  </si>
  <si>
    <t>Løsningsforslag tilleggsoppgave T-7.4</t>
  </si>
  <si>
    <t xml:space="preserve">Løsningsforslag tilleggsoppgave T-7.3 </t>
  </si>
  <si>
    <t>Løsningsforslag tilleggsoppgave T-7.2</t>
  </si>
  <si>
    <t xml:space="preserve">Løsningsforslag tilleggsoppgave T-7.1 </t>
  </si>
  <si>
    <t>Beregninger per 31.12.</t>
  </si>
  <si>
    <t>Egenkapitalens avkastning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</si>
</sst>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4" fillId="2" borderId="0" xfId="0" applyFont="1" applyFill="1"/>
    <xf numFmtId="3" fontId="3" fillId="3" borderId="0" xfId="0" applyNumberFormat="1" applyFont="1" applyFill="1"/>
    <xf numFmtId="0" fontId="3" fillId="3" borderId="0" xfId="0" applyFont="1" applyFill="1"/>
    <xf numFmtId="3" fontId="3" fillId="3" borderId="1" xfId="0" applyNumberFormat="1" applyFont="1" applyFill="1" applyBorder="1"/>
    <xf numFmtId="3" fontId="3" fillId="3" borderId="2" xfId="0" applyNumberFormat="1" applyFont="1" applyFill="1" applyBorder="1"/>
    <xf numFmtId="0" fontId="4" fillId="3" borderId="0" xfId="0" applyFont="1" applyFill="1"/>
    <xf numFmtId="0" fontId="0" fillId="3" borderId="0" xfId="0" applyFill="1"/>
    <xf numFmtId="3" fontId="0" fillId="3" borderId="2" xfId="0" applyNumberFormat="1" applyFill="1" applyBorder="1"/>
    <xf numFmtId="3" fontId="0" fillId="0" borderId="0" xfId="0" applyNumberFormat="1"/>
    <xf numFmtId="3" fontId="0" fillId="0" borderId="0" xfId="0" applyNumberFormat="1" applyBorder="1"/>
    <xf numFmtId="3" fontId="0" fillId="0" borderId="2" xfId="0" applyNumberFormat="1" applyBorder="1"/>
    <xf numFmtId="3" fontId="0" fillId="0" borderId="1" xfId="0" applyNumberFormat="1" applyBorder="1"/>
    <xf numFmtId="9" fontId="0" fillId="0" borderId="0" xfId="1" applyFont="1"/>
    <xf numFmtId="164" fontId="3" fillId="0" borderId="0" xfId="1" applyNumberFormat="1" applyFont="1"/>
    <xf numFmtId="2" fontId="3" fillId="0" borderId="0" xfId="0" applyNumberFormat="1" applyFont="1"/>
    <xf numFmtId="9" fontId="0" fillId="0" borderId="0" xfId="1" applyNumberFormat="1" applyFont="1"/>
    <xf numFmtId="0" fontId="5" fillId="0" borderId="0" xfId="0" applyFont="1"/>
    <xf numFmtId="3" fontId="0" fillId="0" borderId="3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0" xfId="0" applyBorder="1"/>
    <xf numFmtId="9" fontId="0" fillId="0" borderId="0" xfId="0" applyNumberFormat="1" applyBorder="1"/>
    <xf numFmtId="0" fontId="0" fillId="3" borderId="2" xfId="0" applyFill="1" applyBorder="1"/>
    <xf numFmtId="0" fontId="0" fillId="3" borderId="0" xfId="0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3" fontId="0" fillId="3" borderId="5" xfId="0" applyNumberFormat="1" applyFill="1" applyBorder="1"/>
    <xf numFmtId="3" fontId="0" fillId="3" borderId="10" xfId="0" applyNumberFormat="1" applyFill="1" applyBorder="1"/>
    <xf numFmtId="3" fontId="0" fillId="3" borderId="11" xfId="0" applyNumberFormat="1" applyFill="1" applyBorder="1"/>
    <xf numFmtId="0" fontId="4" fillId="2" borderId="0" xfId="0" applyFont="1" applyFill="1" applyAlignment="1">
      <alignment horizontal="right"/>
    </xf>
    <xf numFmtId="3" fontId="3" fillId="0" borderId="2" xfId="0" applyNumberFormat="1" applyFont="1" applyBorder="1"/>
    <xf numFmtId="3" fontId="3" fillId="0" borderId="1" xfId="0" applyNumberFormat="1" applyFont="1" applyBorder="1"/>
    <xf numFmtId="10" fontId="3" fillId="0" borderId="0" xfId="0" applyNumberFormat="1" applyFont="1"/>
    <xf numFmtId="10" fontId="3" fillId="0" borderId="0" xfId="1" applyNumberFormat="1" applyFont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0" xfId="0" applyFont="1"/>
    <xf numFmtId="3" fontId="5" fillId="0" borderId="0" xfId="0" applyNumberFormat="1" applyFont="1"/>
    <xf numFmtId="0" fontId="4" fillId="3" borderId="0" xfId="0" applyNumberFormat="1" applyFont="1" applyFill="1"/>
    <xf numFmtId="0" fontId="4" fillId="2" borderId="0" xfId="0" applyNumberFormat="1" applyFont="1" applyFill="1"/>
    <xf numFmtId="0" fontId="5" fillId="2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190500</xdr:colOff>
      <xdr:row>3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42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114300</xdr:rowOff>
    </xdr:from>
    <xdr:to>
      <xdr:col>2</xdr:col>
      <xdr:colOff>752475</xdr:colOff>
      <xdr:row>29</xdr:row>
      <xdr:rowOff>28575</xdr:rowOff>
    </xdr:to>
    <xdr:sp macro="" textlink="">
      <xdr:nvSpPr>
        <xdr:cNvPr id="2" name="TekstSylinder 1"/>
        <xdr:cNvSpPr txBox="1"/>
      </xdr:nvSpPr>
      <xdr:spPr>
        <a:xfrm>
          <a:off x="0" y="3162300"/>
          <a:ext cx="3286125" cy="1438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b)</a:t>
          </a:r>
        </a:p>
        <a:p>
          <a:r>
            <a:rPr lang="nb-NO" sz="1100"/>
            <a:t>Når totalkapitalens</a:t>
          </a:r>
          <a:r>
            <a:rPr lang="nb-NO" sz="1100" baseline="0"/>
            <a:t> rentabilitet er høyere enn gjeldsrenten, vil egenkapitalens rentabilitet være høyere enn totalrentabiliteten. Penger bedriften låner kaster mer av seg enn hva den må betale i renter. Differansen tilfaller eierne. Jo høyere lån desto større avkastning for eierne så lenge dette er tilfelle.</a:t>
          </a:r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133350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42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190500</xdr:colOff>
      <xdr:row>3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42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76200</xdr:colOff>
      <xdr:row>3</xdr:row>
      <xdr:rowOff>133350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42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42"/>
  <sheetViews>
    <sheetView tabSelected="1" workbookViewId="0">
      <selection activeCell="A38" sqref="A38"/>
    </sheetView>
  </sheetViews>
  <sheetFormatPr defaultColWidth="11.42578125" defaultRowHeight="15.75" x14ac:dyDescent="0.25"/>
  <cols>
    <col min="1" max="1" width="32.28515625" customWidth="1"/>
    <col min="2" max="3" width="20.7109375" customWidth="1"/>
    <col min="4" max="4" width="20.7109375" style="1" customWidth="1"/>
  </cols>
  <sheetData>
    <row r="5" spans="1:4" x14ac:dyDescent="0.25">
      <c r="A5" s="41" t="s">
        <v>68</v>
      </c>
    </row>
    <row r="7" spans="1:4" x14ac:dyDescent="0.25">
      <c r="A7" s="41" t="s">
        <v>64</v>
      </c>
    </row>
    <row r="8" spans="1:4" ht="24.75" customHeight="1" x14ac:dyDescent="0.3">
      <c r="A8" s="3" t="s">
        <v>24</v>
      </c>
      <c r="B8" s="34">
        <v>2014</v>
      </c>
      <c r="C8" s="34">
        <v>2013</v>
      </c>
      <c r="D8" s="5"/>
    </row>
    <row r="9" spans="1:4" x14ac:dyDescent="0.25">
      <c r="A9" s="1" t="s">
        <v>63</v>
      </c>
      <c r="B9" s="35">
        <f>C9*1.2</f>
        <v>3000000</v>
      </c>
      <c r="C9" s="35">
        <v>2500000</v>
      </c>
      <c r="D9" s="2"/>
    </row>
    <row r="10" spans="1:4" x14ac:dyDescent="0.25">
      <c r="A10" s="1" t="s">
        <v>23</v>
      </c>
      <c r="B10" s="2">
        <f>C10*1.2</f>
        <v>1800000</v>
      </c>
      <c r="C10" s="2">
        <f>C9*0.6</f>
        <v>1500000</v>
      </c>
      <c r="D10" s="2"/>
    </row>
    <row r="11" spans="1:4" x14ac:dyDescent="0.25">
      <c r="A11" s="1" t="s">
        <v>22</v>
      </c>
      <c r="B11" s="2">
        <v>550000</v>
      </c>
      <c r="C11" s="2">
        <v>500000</v>
      </c>
      <c r="D11" s="2"/>
    </row>
    <row r="12" spans="1:4" x14ac:dyDescent="0.25">
      <c r="A12" s="1" t="s">
        <v>21</v>
      </c>
      <c r="B12" s="2">
        <v>100000</v>
      </c>
      <c r="C12" s="2">
        <v>100000</v>
      </c>
      <c r="D12" s="2"/>
    </row>
    <row r="13" spans="1:4" x14ac:dyDescent="0.25">
      <c r="A13" s="1" t="s">
        <v>20</v>
      </c>
      <c r="B13" s="35">
        <f>C13*1.3</f>
        <v>325000</v>
      </c>
      <c r="C13" s="35">
        <v>250000</v>
      </c>
      <c r="D13" s="2"/>
    </row>
    <row r="14" spans="1:4" x14ac:dyDescent="0.25">
      <c r="A14" s="1" t="s">
        <v>19</v>
      </c>
      <c r="B14" s="35">
        <f>B9-B10-B11-B12-B13</f>
        <v>225000</v>
      </c>
      <c r="C14" s="35">
        <f>C9-C10-C11-C12-C13</f>
        <v>150000</v>
      </c>
      <c r="D14" s="2"/>
    </row>
    <row r="15" spans="1:4" x14ac:dyDescent="0.25">
      <c r="A15" s="1" t="s">
        <v>18</v>
      </c>
      <c r="B15" s="2">
        <v>1000</v>
      </c>
      <c r="C15" s="2">
        <v>1000</v>
      </c>
      <c r="D15" s="2"/>
    </row>
    <row r="16" spans="1:4" x14ac:dyDescent="0.25">
      <c r="A16" s="1" t="s">
        <v>17</v>
      </c>
      <c r="B16" s="35">
        <v>20000</v>
      </c>
      <c r="C16" s="35">
        <v>20500</v>
      </c>
      <c r="D16" s="2"/>
    </row>
    <row r="17" spans="1:4" x14ac:dyDescent="0.25">
      <c r="A17" s="1" t="s">
        <v>16</v>
      </c>
      <c r="B17" s="35">
        <f>B14+B15-B16</f>
        <v>206000</v>
      </c>
      <c r="C17" s="35">
        <f>C14+C15-C16</f>
        <v>130500</v>
      </c>
      <c r="D17" s="2"/>
    </row>
    <row r="18" spans="1:4" x14ac:dyDescent="0.25">
      <c r="A18" s="1"/>
      <c r="B18" s="2"/>
      <c r="C18" s="2"/>
      <c r="D18" s="2"/>
    </row>
    <row r="19" spans="1:4" x14ac:dyDescent="0.25">
      <c r="A19" s="1"/>
      <c r="B19" s="2"/>
      <c r="C19" s="2"/>
      <c r="D19" s="2"/>
    </row>
    <row r="20" spans="1:4" ht="24.75" customHeight="1" x14ac:dyDescent="0.3">
      <c r="A20" s="3" t="s">
        <v>15</v>
      </c>
      <c r="B20" s="45">
        <v>2014</v>
      </c>
      <c r="C20" s="45">
        <v>2013</v>
      </c>
      <c r="D20" s="45">
        <v>2012</v>
      </c>
    </row>
    <row r="21" spans="1:4" x14ac:dyDescent="0.25">
      <c r="A21" s="1" t="s">
        <v>14</v>
      </c>
      <c r="B21" s="2">
        <v>800000</v>
      </c>
      <c r="C21" s="2">
        <v>900000</v>
      </c>
      <c r="D21" s="2">
        <v>700000</v>
      </c>
    </row>
    <row r="22" spans="1:4" x14ac:dyDescent="0.25">
      <c r="A22" s="1" t="s">
        <v>13</v>
      </c>
      <c r="B22" s="35">
        <v>600000</v>
      </c>
      <c r="C22" s="35">
        <v>550000</v>
      </c>
      <c r="D22" s="35">
        <v>500000</v>
      </c>
    </row>
    <row r="23" spans="1:4" x14ac:dyDescent="0.25">
      <c r="A23" s="1" t="s">
        <v>12</v>
      </c>
      <c r="B23" s="36">
        <f>SUM(B21:B22)</f>
        <v>1400000</v>
      </c>
      <c r="C23" s="36">
        <f t="shared" ref="C23:D23" si="0">SUM(C21:C22)</f>
        <v>1450000</v>
      </c>
      <c r="D23" s="36">
        <f t="shared" si="0"/>
        <v>1200000</v>
      </c>
    </row>
    <row r="24" spans="1:4" x14ac:dyDescent="0.25">
      <c r="A24" s="1"/>
      <c r="B24" s="2"/>
      <c r="C24" s="2"/>
      <c r="D24" s="2"/>
    </row>
    <row r="25" spans="1:4" x14ac:dyDescent="0.25">
      <c r="A25" s="1" t="s">
        <v>11</v>
      </c>
      <c r="B25" s="2">
        <v>400000</v>
      </c>
      <c r="C25" s="2">
        <v>380000</v>
      </c>
      <c r="D25" s="2">
        <v>300000</v>
      </c>
    </row>
    <row r="26" spans="1:4" x14ac:dyDescent="0.25">
      <c r="A26" s="1" t="s">
        <v>62</v>
      </c>
      <c r="B26" s="35">
        <v>1000000</v>
      </c>
      <c r="C26" s="35">
        <v>1070000</v>
      </c>
      <c r="D26" s="35">
        <v>900000</v>
      </c>
    </row>
    <row r="27" spans="1:4" x14ac:dyDescent="0.25">
      <c r="A27" s="1" t="s">
        <v>10</v>
      </c>
      <c r="B27" s="36">
        <f>SUM(B25:B26)</f>
        <v>1400000</v>
      </c>
      <c r="C27" s="36">
        <f t="shared" ref="C27:D27" si="1">SUM(C25:C26)</f>
        <v>1450000</v>
      </c>
      <c r="D27" s="36">
        <f t="shared" si="1"/>
        <v>1200000</v>
      </c>
    </row>
    <row r="28" spans="1:4" x14ac:dyDescent="0.25">
      <c r="A28" s="1"/>
      <c r="B28" s="2"/>
      <c r="C28" s="2"/>
      <c r="D28" s="2"/>
    </row>
    <row r="29" spans="1:4" x14ac:dyDescent="0.25">
      <c r="A29" s="1"/>
      <c r="B29" s="2"/>
      <c r="C29" s="2"/>
      <c r="D29" s="2"/>
    </row>
    <row r="30" spans="1:4" ht="24.75" customHeight="1" x14ac:dyDescent="0.3">
      <c r="A30" s="3" t="s">
        <v>9</v>
      </c>
      <c r="B30" s="44">
        <v>2014</v>
      </c>
      <c r="C30" s="44">
        <v>2013</v>
      </c>
      <c r="D30" s="2"/>
    </row>
    <row r="31" spans="1:4" x14ac:dyDescent="0.25">
      <c r="A31" s="1" t="s">
        <v>8</v>
      </c>
      <c r="B31" s="2">
        <f>B9-B10</f>
        <v>1200000</v>
      </c>
      <c r="C31" s="2">
        <f>C9-C10</f>
        <v>1000000</v>
      </c>
    </row>
    <row r="32" spans="1:4" x14ac:dyDescent="0.25">
      <c r="A32" s="1" t="s">
        <v>7</v>
      </c>
      <c r="B32" s="37">
        <f>B31/B9</f>
        <v>0.4</v>
      </c>
      <c r="C32" s="37">
        <f>C31/C9</f>
        <v>0.4</v>
      </c>
    </row>
    <row r="33" spans="1:3" x14ac:dyDescent="0.25">
      <c r="A33" s="1" t="s">
        <v>6</v>
      </c>
      <c r="B33" s="37">
        <f>B14/B9</f>
        <v>7.4999999999999997E-2</v>
      </c>
      <c r="C33" s="37">
        <f>C14/C9</f>
        <v>0.06</v>
      </c>
    </row>
    <row r="34" spans="1:3" x14ac:dyDescent="0.25">
      <c r="A34" s="1" t="s">
        <v>5</v>
      </c>
      <c r="B34" s="2">
        <f>B17+B16</f>
        <v>226000</v>
      </c>
      <c r="C34" s="2">
        <f>C17+C16</f>
        <v>151000</v>
      </c>
    </row>
    <row r="35" spans="1:3" x14ac:dyDescent="0.25">
      <c r="A35" s="1" t="s">
        <v>4</v>
      </c>
      <c r="B35" s="37">
        <f>B34/B9</f>
        <v>7.5333333333333335E-2</v>
      </c>
      <c r="C35" s="37">
        <f>C34/C9</f>
        <v>6.0400000000000002E-2</v>
      </c>
    </row>
    <row r="36" spans="1:3" x14ac:dyDescent="0.25">
      <c r="A36" s="1" t="s">
        <v>70</v>
      </c>
      <c r="B36" s="2">
        <f>B17</f>
        <v>206000</v>
      </c>
      <c r="C36" s="2">
        <f>C17</f>
        <v>130500</v>
      </c>
    </row>
    <row r="37" spans="1:3" x14ac:dyDescent="0.25">
      <c r="A37" s="1" t="s">
        <v>3</v>
      </c>
      <c r="B37" s="2">
        <f>(B25+C25)/2</f>
        <v>390000</v>
      </c>
      <c r="C37" s="2">
        <f>(C25+D25)/2</f>
        <v>340000</v>
      </c>
    </row>
    <row r="38" spans="1:3" x14ac:dyDescent="0.25">
      <c r="A38" s="1" t="s">
        <v>2</v>
      </c>
      <c r="B38" s="2">
        <f>(B27+C27)/2</f>
        <v>1425000</v>
      </c>
      <c r="C38" s="2">
        <f>(C27+D27)/2</f>
        <v>1325000</v>
      </c>
    </row>
    <row r="39" spans="1:3" x14ac:dyDescent="0.25">
      <c r="A39" s="1" t="s">
        <v>1</v>
      </c>
      <c r="B39" s="38">
        <f>B34/B38</f>
        <v>0.15859649122807018</v>
      </c>
      <c r="C39" s="38">
        <f>C34/C38</f>
        <v>0.11396226415094339</v>
      </c>
    </row>
    <row r="40" spans="1:3" x14ac:dyDescent="0.25">
      <c r="A40" s="1" t="s">
        <v>0</v>
      </c>
      <c r="B40" s="38">
        <f>B36/B37</f>
        <v>0.52820512820512822</v>
      </c>
      <c r="C40" s="38">
        <f>C36/C37</f>
        <v>0.38382352941176473</v>
      </c>
    </row>
    <row r="41" spans="1:3" x14ac:dyDescent="0.25">
      <c r="A41" s="1"/>
      <c r="B41" s="1"/>
      <c r="C41" s="1"/>
    </row>
    <row r="42" spans="1:3" x14ac:dyDescent="0.25">
      <c r="A42" s="1"/>
      <c r="B42" s="1"/>
      <c r="C42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20"/>
  <sheetViews>
    <sheetView workbookViewId="0">
      <selection activeCell="A5" sqref="A5"/>
    </sheetView>
  </sheetViews>
  <sheetFormatPr defaultColWidth="11.42578125" defaultRowHeight="15" x14ac:dyDescent="0.25"/>
  <cols>
    <col min="1" max="1" width="26.5703125" bestFit="1" customWidth="1"/>
    <col min="2" max="2" width="11.42578125" style="11"/>
  </cols>
  <sheetData>
    <row r="5" spans="1:2" x14ac:dyDescent="0.25">
      <c r="A5" s="41" t="s">
        <v>67</v>
      </c>
    </row>
    <row r="7" spans="1:2" x14ac:dyDescent="0.25">
      <c r="A7" t="s">
        <v>19</v>
      </c>
      <c r="B7" s="11">
        <v>360000</v>
      </c>
    </row>
    <row r="8" spans="1:2" x14ac:dyDescent="0.25">
      <c r="A8" t="s">
        <v>25</v>
      </c>
      <c r="B8" s="11">
        <v>10000</v>
      </c>
    </row>
    <row r="9" spans="1:2" x14ac:dyDescent="0.25">
      <c r="A9" t="s">
        <v>26</v>
      </c>
      <c r="B9" s="13">
        <v>52000</v>
      </c>
    </row>
    <row r="10" spans="1:2" x14ac:dyDescent="0.25">
      <c r="A10" t="s">
        <v>27</v>
      </c>
      <c r="B10" s="14">
        <f>B7+B8-B9</f>
        <v>318000</v>
      </c>
    </row>
    <row r="12" spans="1:2" x14ac:dyDescent="0.25">
      <c r="A12" t="s">
        <v>2</v>
      </c>
      <c r="B12" s="11">
        <v>4500000</v>
      </c>
    </row>
    <row r="13" spans="1:2" x14ac:dyDescent="0.25">
      <c r="A13" t="s">
        <v>28</v>
      </c>
      <c r="B13" s="11">
        <v>3400000</v>
      </c>
    </row>
    <row r="14" spans="1:2" x14ac:dyDescent="0.25">
      <c r="A14" t="s">
        <v>3</v>
      </c>
      <c r="B14" s="11">
        <f>B12-B13</f>
        <v>1100000</v>
      </c>
    </row>
    <row r="16" spans="1:2" x14ac:dyDescent="0.25">
      <c r="A16" t="s">
        <v>30</v>
      </c>
    </row>
    <row r="17" spans="1:2" x14ac:dyDescent="0.25">
      <c r="A17" t="s">
        <v>0</v>
      </c>
      <c r="B17" s="15">
        <f>B10/B14</f>
        <v>0.28909090909090907</v>
      </c>
    </row>
    <row r="18" spans="1:2" x14ac:dyDescent="0.25">
      <c r="A18" t="s">
        <v>31</v>
      </c>
      <c r="B18" s="15">
        <f>(B10+B9)/B12</f>
        <v>8.2222222222222224E-2</v>
      </c>
    </row>
    <row r="19" spans="1:2" x14ac:dyDescent="0.25">
      <c r="B19" s="15"/>
    </row>
    <row r="20" spans="1:2" x14ac:dyDescent="0.25">
      <c r="A20" t="s">
        <v>29</v>
      </c>
      <c r="B20" s="15">
        <f>B9/B13</f>
        <v>1.5294117647058824E-2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5:I33"/>
  <sheetViews>
    <sheetView workbookViewId="0">
      <selection activeCell="A5" sqref="A5"/>
    </sheetView>
  </sheetViews>
  <sheetFormatPr defaultColWidth="11.42578125" defaultRowHeight="15.75" x14ac:dyDescent="0.25"/>
  <cols>
    <col min="1" max="1" width="32.28515625" customWidth="1"/>
    <col min="2" max="3" width="20.7109375" customWidth="1"/>
    <col min="4" max="4" width="20.7109375" style="1" customWidth="1"/>
  </cols>
  <sheetData>
    <row r="5" spans="1:9" x14ac:dyDescent="0.25">
      <c r="A5" s="41" t="s">
        <v>66</v>
      </c>
    </row>
    <row r="6" spans="1:9" x14ac:dyDescent="0.25">
      <c r="A6" s="41"/>
    </row>
    <row r="7" spans="1:9" x14ac:dyDescent="0.25">
      <c r="A7" s="19" t="s">
        <v>64</v>
      </c>
      <c r="B7" s="42"/>
      <c r="C7" s="42"/>
      <c r="D7" s="2"/>
    </row>
    <row r="8" spans="1:9" ht="24.75" customHeight="1" x14ac:dyDescent="0.3">
      <c r="A8" s="8" t="s">
        <v>15</v>
      </c>
      <c r="B8" s="43">
        <v>2014</v>
      </c>
      <c r="C8" s="43">
        <v>2013</v>
      </c>
      <c r="D8" s="43">
        <v>2012</v>
      </c>
      <c r="I8">
        <f>100000/12.5%</f>
        <v>800000</v>
      </c>
    </row>
    <row r="9" spans="1:9" ht="18" customHeight="1" x14ac:dyDescent="0.25">
      <c r="A9" s="5" t="s">
        <v>14</v>
      </c>
      <c r="B9" s="7">
        <v>800000</v>
      </c>
      <c r="C9" s="7">
        <v>900000</v>
      </c>
      <c r="D9" s="7">
        <v>700000</v>
      </c>
    </row>
    <row r="10" spans="1:9" ht="18" customHeight="1" x14ac:dyDescent="0.25">
      <c r="A10" s="5" t="s">
        <v>36</v>
      </c>
      <c r="B10" s="4">
        <v>400000</v>
      </c>
      <c r="C10" s="4">
        <v>350000</v>
      </c>
      <c r="D10" s="4">
        <v>340000</v>
      </c>
    </row>
    <row r="11" spans="1:9" ht="18" customHeight="1" x14ac:dyDescent="0.25">
      <c r="A11" s="5" t="s">
        <v>33</v>
      </c>
      <c r="B11" s="4">
        <v>50000</v>
      </c>
      <c r="C11" s="4">
        <v>45000</v>
      </c>
      <c r="D11" s="4">
        <v>50000</v>
      </c>
    </row>
    <row r="12" spans="1:9" ht="18" customHeight="1" x14ac:dyDescent="0.25">
      <c r="A12" s="5" t="s">
        <v>37</v>
      </c>
      <c r="B12" s="7">
        <v>150000</v>
      </c>
      <c r="C12" s="7">
        <v>155000</v>
      </c>
      <c r="D12" s="7">
        <v>110000</v>
      </c>
    </row>
    <row r="13" spans="1:9" ht="18" customHeight="1" x14ac:dyDescent="0.25">
      <c r="A13" s="5" t="s">
        <v>13</v>
      </c>
      <c r="B13" s="7">
        <f>SUM(B10:B12)</f>
        <v>600000</v>
      </c>
      <c r="C13" s="7">
        <v>550000</v>
      </c>
      <c r="D13" s="7">
        <v>500000</v>
      </c>
    </row>
    <row r="14" spans="1:9" ht="18" customHeight="1" x14ac:dyDescent="0.25">
      <c r="A14" s="5" t="s">
        <v>12</v>
      </c>
      <c r="B14" s="6">
        <f>B9+B13</f>
        <v>1400000</v>
      </c>
      <c r="C14" s="6">
        <f t="shared" ref="C14:D14" si="0">C9+C13</f>
        <v>1450000</v>
      </c>
      <c r="D14" s="6">
        <f t="shared" si="0"/>
        <v>1200000</v>
      </c>
    </row>
    <row r="15" spans="1:9" ht="18" customHeight="1" x14ac:dyDescent="0.25">
      <c r="A15" s="5"/>
      <c r="B15" s="4"/>
      <c r="C15" s="4"/>
      <c r="D15" s="4"/>
    </row>
    <row r="16" spans="1:9" ht="18" customHeight="1" x14ac:dyDescent="0.25">
      <c r="A16" s="5" t="s">
        <v>11</v>
      </c>
      <c r="B16" s="7">
        <v>400000</v>
      </c>
      <c r="C16" s="7">
        <v>380000</v>
      </c>
      <c r="D16" s="7">
        <v>300000</v>
      </c>
    </row>
    <row r="17" spans="1:9" ht="18" customHeight="1" x14ac:dyDescent="0.25">
      <c r="A17" s="5" t="s">
        <v>34</v>
      </c>
      <c r="B17" s="4">
        <v>520000</v>
      </c>
      <c r="C17" s="4">
        <v>570000</v>
      </c>
      <c r="D17" s="4">
        <v>430000</v>
      </c>
    </row>
    <row r="18" spans="1:9" ht="18" customHeight="1" x14ac:dyDescent="0.25">
      <c r="A18" s="5" t="s">
        <v>35</v>
      </c>
      <c r="B18" s="7">
        <v>480000</v>
      </c>
      <c r="C18" s="7">
        <v>500000</v>
      </c>
      <c r="D18" s="7">
        <v>470000</v>
      </c>
    </row>
    <row r="19" spans="1:9" ht="18" customHeight="1" x14ac:dyDescent="0.25">
      <c r="A19" s="5" t="s">
        <v>38</v>
      </c>
      <c r="B19" s="7">
        <f>B17+B18</f>
        <v>1000000</v>
      </c>
      <c r="C19" s="7">
        <f>C17+C18</f>
        <v>1070000</v>
      </c>
      <c r="D19" s="7">
        <f>D17+D18</f>
        <v>900000</v>
      </c>
    </row>
    <row r="20" spans="1:9" ht="18" customHeight="1" x14ac:dyDescent="0.25">
      <c r="A20" s="5" t="s">
        <v>10</v>
      </c>
      <c r="B20" s="6">
        <f>B16+B19</f>
        <v>1400000</v>
      </c>
      <c r="C20" s="6">
        <f t="shared" ref="C20:D20" si="1">C16+C19</f>
        <v>1450000</v>
      </c>
      <c r="D20" s="6">
        <f t="shared" si="1"/>
        <v>1200000</v>
      </c>
    </row>
    <row r="21" spans="1:9" ht="18" customHeight="1" x14ac:dyDescent="0.25">
      <c r="A21" s="1"/>
      <c r="B21" s="2"/>
      <c r="C21" s="2"/>
      <c r="D21" s="2"/>
    </row>
    <row r="22" spans="1:9" ht="18" customHeight="1" x14ac:dyDescent="0.25">
      <c r="A22" s="1"/>
      <c r="B22" s="2"/>
      <c r="C22" s="2"/>
      <c r="D22" s="2"/>
    </row>
    <row r="23" spans="1:9" ht="18" customHeight="1" x14ac:dyDescent="0.3">
      <c r="A23" s="3" t="s">
        <v>69</v>
      </c>
      <c r="B23" s="44">
        <v>2014</v>
      </c>
      <c r="C23" s="44">
        <v>2013</v>
      </c>
      <c r="D23" s="44">
        <v>2012</v>
      </c>
    </row>
    <row r="24" spans="1:9" s="1" customFormat="1" ht="18" customHeight="1" x14ac:dyDescent="0.25">
      <c r="A24" s="1" t="s">
        <v>39</v>
      </c>
      <c r="B24" s="16">
        <f>B16/B20</f>
        <v>0.2857142857142857</v>
      </c>
      <c r="C24" s="16">
        <f t="shared" ref="C24:D24" si="2">C16/C20</f>
        <v>0.2620689655172414</v>
      </c>
      <c r="D24" s="16">
        <f t="shared" si="2"/>
        <v>0.25</v>
      </c>
      <c r="E24"/>
      <c r="F24"/>
      <c r="G24"/>
      <c r="H24"/>
      <c r="I24"/>
    </row>
    <row r="25" spans="1:9" s="1" customFormat="1" ht="18" customHeight="1" x14ac:dyDescent="0.25">
      <c r="A25" s="1" t="s">
        <v>40</v>
      </c>
      <c r="B25" s="2">
        <f>B16+B17</f>
        <v>920000</v>
      </c>
      <c r="C25" s="2">
        <f t="shared" ref="C25:D25" si="3">C16+C17</f>
        <v>950000</v>
      </c>
      <c r="D25" s="2">
        <f t="shared" si="3"/>
        <v>730000</v>
      </c>
      <c r="E25"/>
      <c r="F25"/>
      <c r="G25"/>
      <c r="H25"/>
      <c r="I25"/>
    </row>
    <row r="26" spans="1:9" s="1" customFormat="1" ht="18" customHeight="1" x14ac:dyDescent="0.25">
      <c r="A26" s="1" t="s">
        <v>41</v>
      </c>
      <c r="B26" s="17">
        <f>B9/B25</f>
        <v>0.86956521739130432</v>
      </c>
      <c r="C26" s="17">
        <f t="shared" ref="C26:D26" si="4">C9/C25</f>
        <v>0.94736842105263153</v>
      </c>
      <c r="D26" s="17">
        <f t="shared" si="4"/>
        <v>0.95890410958904104</v>
      </c>
      <c r="E26"/>
      <c r="F26"/>
      <c r="G26"/>
      <c r="H26"/>
      <c r="I26"/>
    </row>
    <row r="27" spans="1:9" s="1" customFormat="1" ht="18" customHeight="1" x14ac:dyDescent="0.25">
      <c r="A27" s="1" t="s">
        <v>42</v>
      </c>
      <c r="B27" s="2">
        <f>B13-B18</f>
        <v>120000</v>
      </c>
      <c r="C27" s="2">
        <f t="shared" ref="C27:D27" si="5">C13-C18</f>
        <v>50000</v>
      </c>
      <c r="D27" s="2">
        <f t="shared" si="5"/>
        <v>30000</v>
      </c>
      <c r="E27" s="2"/>
      <c r="F27"/>
      <c r="G27"/>
      <c r="H27"/>
      <c r="I27"/>
    </row>
    <row r="28" spans="1:9" ht="18" customHeight="1" x14ac:dyDescent="0.25">
      <c r="A28" s="1" t="s">
        <v>43</v>
      </c>
      <c r="B28" s="18">
        <f>B27/B10</f>
        <v>0.3</v>
      </c>
      <c r="C28" s="18">
        <f t="shared" ref="C28:D28" si="6">C27/C10</f>
        <v>0.14285714285714285</v>
      </c>
      <c r="D28" s="18">
        <f t="shared" si="6"/>
        <v>8.8235294117647065E-2</v>
      </c>
    </row>
    <row r="29" spans="1:9" ht="18" customHeight="1" x14ac:dyDescent="0.25">
      <c r="A29" s="1" t="s">
        <v>44</v>
      </c>
      <c r="B29" s="15">
        <f>B13/B18</f>
        <v>1.25</v>
      </c>
      <c r="C29" s="15">
        <f t="shared" ref="C29:D29" si="7">C13/C18</f>
        <v>1.1000000000000001</v>
      </c>
      <c r="D29" s="15">
        <f t="shared" si="7"/>
        <v>1.0638297872340425</v>
      </c>
    </row>
    <row r="30" spans="1:9" ht="18" customHeight="1" x14ac:dyDescent="0.25">
      <c r="A30" s="1" t="s">
        <v>45</v>
      </c>
      <c r="B30" s="15">
        <f>(B11+B12)/B18</f>
        <v>0.41666666666666669</v>
      </c>
      <c r="C30" s="15">
        <f t="shared" ref="C30:D30" si="8">(C11+C12)/C18</f>
        <v>0.4</v>
      </c>
      <c r="D30" s="15">
        <f t="shared" si="8"/>
        <v>0.34042553191489361</v>
      </c>
    </row>
    <row r="31" spans="1:9" ht="18" customHeight="1" x14ac:dyDescent="0.25"/>
    <row r="33" spans="1:1" x14ac:dyDescent="0.25">
      <c r="A33" s="1" t="s">
        <v>46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9"/>
  <sheetViews>
    <sheetView workbookViewId="0">
      <selection activeCell="E13" sqref="E13"/>
    </sheetView>
  </sheetViews>
  <sheetFormatPr defaultColWidth="11.42578125" defaultRowHeight="15" x14ac:dyDescent="0.25"/>
  <cols>
    <col min="1" max="1" width="18.7109375" customWidth="1"/>
    <col min="2" max="2" width="12.140625" customWidth="1"/>
    <col min="3" max="3" width="12.42578125" customWidth="1"/>
    <col min="5" max="5" width="11" customWidth="1"/>
  </cols>
  <sheetData>
    <row r="5" spans="1:4" ht="15.75" x14ac:dyDescent="0.25">
      <c r="A5" s="19" t="s">
        <v>65</v>
      </c>
    </row>
    <row r="7" spans="1:4" x14ac:dyDescent="0.25">
      <c r="A7" s="39" t="s">
        <v>47</v>
      </c>
      <c r="B7" s="39"/>
      <c r="C7" s="39"/>
      <c r="D7" s="39"/>
    </row>
    <row r="8" spans="1:4" x14ac:dyDescent="0.25">
      <c r="A8" t="s">
        <v>14</v>
      </c>
      <c r="B8" s="11">
        <v>1800000</v>
      </c>
      <c r="C8" s="20">
        <v>1200000</v>
      </c>
      <c r="D8" t="s">
        <v>11</v>
      </c>
    </row>
    <row r="9" spans="1:4" x14ac:dyDescent="0.25">
      <c r="A9" t="s">
        <v>32</v>
      </c>
      <c r="B9" s="11">
        <v>525000</v>
      </c>
      <c r="C9" s="21">
        <v>1260000</v>
      </c>
      <c r="D9" t="s">
        <v>34</v>
      </c>
    </row>
    <row r="10" spans="1:4" x14ac:dyDescent="0.25">
      <c r="A10" t="s">
        <v>33</v>
      </c>
      <c r="B10" s="11">
        <v>395000</v>
      </c>
      <c r="C10" s="21">
        <f>C12-C9-C8</f>
        <v>540000</v>
      </c>
      <c r="D10" t="s">
        <v>35</v>
      </c>
    </row>
    <row r="11" spans="1:4" x14ac:dyDescent="0.25">
      <c r="A11" t="s">
        <v>48</v>
      </c>
      <c r="B11" s="13">
        <v>280000</v>
      </c>
      <c r="C11" s="22"/>
    </row>
    <row r="12" spans="1:4" ht="15.75" thickBot="1" x14ac:dyDescent="0.3">
      <c r="A12" t="s">
        <v>49</v>
      </c>
      <c r="B12" s="23">
        <f>C12</f>
        <v>3000000</v>
      </c>
      <c r="C12" s="24">
        <f>C8/40%</f>
        <v>3000000</v>
      </c>
      <c r="D12" t="s">
        <v>49</v>
      </c>
    </row>
    <row r="13" spans="1:4" ht="15.75" thickTop="1" x14ac:dyDescent="0.25">
      <c r="C13" s="25"/>
    </row>
    <row r="14" spans="1:4" x14ac:dyDescent="0.25">
      <c r="A14" t="s">
        <v>50</v>
      </c>
      <c r="C14" s="26">
        <v>0.4</v>
      </c>
    </row>
    <row r="15" spans="1:4" x14ac:dyDescent="0.25">
      <c r="A15" t="s">
        <v>11</v>
      </c>
      <c r="C15" s="12">
        <v>1200000</v>
      </c>
    </row>
    <row r="16" spans="1:4" x14ac:dyDescent="0.25">
      <c r="A16" t="s">
        <v>49</v>
      </c>
      <c r="C16" s="13">
        <f>C15/C14</f>
        <v>3000000</v>
      </c>
    </row>
    <row r="17" spans="1:4" x14ac:dyDescent="0.25">
      <c r="C17" s="25"/>
    </row>
    <row r="18" spans="1:4" x14ac:dyDescent="0.25">
      <c r="A18" t="s">
        <v>49</v>
      </c>
      <c r="C18" s="12">
        <f>C16</f>
        <v>3000000</v>
      </c>
    </row>
    <row r="19" spans="1:4" x14ac:dyDescent="0.25">
      <c r="A19" t="s">
        <v>51</v>
      </c>
      <c r="C19" s="12">
        <f>C15</f>
        <v>1200000</v>
      </c>
    </row>
    <row r="20" spans="1:4" x14ac:dyDescent="0.25">
      <c r="A20" t="s">
        <v>52</v>
      </c>
      <c r="C20" s="13">
        <f>C9</f>
        <v>1260000</v>
      </c>
    </row>
    <row r="21" spans="1:4" x14ac:dyDescent="0.25">
      <c r="A21" t="s">
        <v>53</v>
      </c>
      <c r="C21" s="14">
        <f>C18-C19-C20</f>
        <v>540000</v>
      </c>
    </row>
    <row r="22" spans="1:4" ht="15.75" customHeight="1" x14ac:dyDescent="0.25"/>
    <row r="23" spans="1:4" ht="15.75" customHeight="1" x14ac:dyDescent="0.25">
      <c r="A23" t="s">
        <v>54</v>
      </c>
      <c r="C23">
        <v>1.25</v>
      </c>
      <c r="D23" t="s">
        <v>55</v>
      </c>
    </row>
    <row r="24" spans="1:4" ht="15.75" customHeight="1" x14ac:dyDescent="0.25">
      <c r="A24" t="s">
        <v>56</v>
      </c>
      <c r="C24">
        <f>C21*C23</f>
        <v>675000</v>
      </c>
    </row>
    <row r="25" spans="1:4" ht="15.75" customHeight="1" x14ac:dyDescent="0.25">
      <c r="A25" t="s">
        <v>33</v>
      </c>
      <c r="C25" s="13">
        <f>C24-B11</f>
        <v>395000</v>
      </c>
    </row>
    <row r="26" spans="1:4" ht="15.75" customHeight="1" x14ac:dyDescent="0.25"/>
    <row r="27" spans="1:4" ht="15.75" customHeight="1" x14ac:dyDescent="0.25">
      <c r="A27" t="s">
        <v>57</v>
      </c>
      <c r="C27" s="11">
        <f>C19+C20</f>
        <v>2460000</v>
      </c>
    </row>
    <row r="28" spans="1:4" ht="15.75" customHeight="1" x14ac:dyDescent="0.25">
      <c r="A28" t="s">
        <v>58</v>
      </c>
      <c r="C28" s="11">
        <v>660000</v>
      </c>
    </row>
    <row r="29" spans="1:4" ht="15.75" customHeight="1" x14ac:dyDescent="0.25">
      <c r="A29" t="s">
        <v>59</v>
      </c>
      <c r="C29" s="11">
        <f>C27-C28</f>
        <v>1800000</v>
      </c>
    </row>
    <row r="30" spans="1:4" ht="15.75" customHeight="1" x14ac:dyDescent="0.25">
      <c r="A30" t="s">
        <v>60</v>
      </c>
      <c r="C30" s="11">
        <f>B12-C29</f>
        <v>1200000</v>
      </c>
    </row>
    <row r="31" spans="1:4" ht="15.75" customHeight="1" x14ac:dyDescent="0.25">
      <c r="A31" t="s">
        <v>61</v>
      </c>
      <c r="C31" s="13">
        <f>C30-C25-B11</f>
        <v>525000</v>
      </c>
    </row>
    <row r="32" spans="1:4" ht="15.75" customHeight="1" x14ac:dyDescent="0.25"/>
    <row r="33" spans="1:5" x14ac:dyDescent="0.25">
      <c r="D33" s="11"/>
    </row>
    <row r="34" spans="1:5" x14ac:dyDescent="0.25">
      <c r="B34" s="11"/>
    </row>
    <row r="35" spans="1:5" x14ac:dyDescent="0.25">
      <c r="B35" s="11"/>
    </row>
    <row r="36" spans="1:5" x14ac:dyDescent="0.25">
      <c r="B36" s="11"/>
    </row>
    <row r="40" spans="1:5" x14ac:dyDescent="0.25">
      <c r="B40" s="11"/>
    </row>
    <row r="43" spans="1:5" ht="20.100000000000001" customHeight="1" x14ac:dyDescent="0.25">
      <c r="A43" s="40" t="s">
        <v>47</v>
      </c>
      <c r="B43" s="40"/>
      <c r="C43" s="40"/>
      <c r="D43" s="40"/>
      <c r="E43" s="27"/>
    </row>
    <row r="44" spans="1:5" ht="20.100000000000001" customHeight="1" x14ac:dyDescent="0.25">
      <c r="A44" s="28" t="s">
        <v>14</v>
      </c>
      <c r="B44" s="29"/>
      <c r="C44" s="30">
        <v>1200000</v>
      </c>
      <c r="D44" s="28" t="s">
        <v>11</v>
      </c>
      <c r="E44" s="28"/>
    </row>
    <row r="45" spans="1:5" ht="20.100000000000001" customHeight="1" x14ac:dyDescent="0.25">
      <c r="A45" s="28" t="s">
        <v>32</v>
      </c>
      <c r="B45" s="29"/>
      <c r="C45" s="30">
        <v>1260000</v>
      </c>
      <c r="D45" s="28" t="s">
        <v>34</v>
      </c>
      <c r="E45" s="28"/>
    </row>
    <row r="46" spans="1:5" ht="20.100000000000001" customHeight="1" x14ac:dyDescent="0.25">
      <c r="A46" s="28" t="s">
        <v>33</v>
      </c>
      <c r="B46" s="29"/>
      <c r="C46" s="30"/>
      <c r="D46" s="28" t="s">
        <v>35</v>
      </c>
      <c r="E46" s="28"/>
    </row>
    <row r="47" spans="1:5" ht="20.100000000000001" customHeight="1" x14ac:dyDescent="0.25">
      <c r="A47" s="27" t="s">
        <v>48</v>
      </c>
      <c r="B47" s="10">
        <v>280000</v>
      </c>
      <c r="C47" s="31"/>
      <c r="D47" s="27"/>
      <c r="E47" s="27"/>
    </row>
    <row r="48" spans="1:5" ht="20.100000000000001" customHeight="1" thickBot="1" x14ac:dyDescent="0.3">
      <c r="A48" s="9" t="s">
        <v>49</v>
      </c>
      <c r="B48" s="32"/>
      <c r="C48" s="33"/>
      <c r="D48" s="9" t="s">
        <v>49</v>
      </c>
      <c r="E48" s="9"/>
    </row>
    <row r="49" spans="3:3" ht="20.100000000000001" customHeight="1" thickTop="1" x14ac:dyDescent="0.25">
      <c r="C49" s="25"/>
    </row>
  </sheetData>
  <mergeCells count="2">
    <mergeCell ref="A7:D7"/>
    <mergeCell ref="A43:D4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T-7.1</vt:lpstr>
      <vt:lpstr>T-7.2</vt:lpstr>
      <vt:lpstr>T-7.3</vt:lpstr>
      <vt:lpstr>T-7.4</vt:lpstr>
      <vt:lpstr>Ark4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Annelise</dc:creator>
  <cp:lastModifiedBy>Anne Berrefjord</cp:lastModifiedBy>
  <dcterms:created xsi:type="dcterms:W3CDTF">2014-11-10T16:59:18Z</dcterms:created>
  <dcterms:modified xsi:type="dcterms:W3CDTF">2016-01-15T08:45:04Z</dcterms:modified>
</cp:coreProperties>
</file>