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795" activeTab="14"/>
  </bookViews>
  <sheets>
    <sheet name="5.1" sheetId="1" r:id="rId1"/>
    <sheet name="5.2" sheetId="2" r:id="rId2"/>
    <sheet name="5.3" sheetId="3" r:id="rId3"/>
    <sheet name="5.4" sheetId="4" r:id="rId4"/>
    <sheet name="5.5" sheetId="5" r:id="rId5"/>
    <sheet name="5.5 tab" sheetId="6" r:id="rId6"/>
    <sheet name="5.6" sheetId="7" r:id="rId7"/>
    <sheet name="5.6 tab." sheetId="16" r:id="rId8"/>
    <sheet name="5.7" sheetId="9" r:id="rId9"/>
    <sheet name="5.8" sheetId="10" r:id="rId10"/>
    <sheet name="5.8 tab" sheetId="11" r:id="rId11"/>
    <sheet name="5.9" sheetId="12" r:id="rId12"/>
    <sheet name="5.10" sheetId="13" r:id="rId13"/>
    <sheet name="5.11" sheetId="14" r:id="rId14"/>
    <sheet name="5.12" sheetId="15" r:id="rId15"/>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3" i="10" l="1"/>
  <c r="D14" i="16"/>
  <c r="C14" i="16"/>
  <c r="G13" i="16"/>
  <c r="E13" i="16" s="1"/>
  <c r="G12" i="16"/>
  <c r="H11" i="16"/>
  <c r="H14" i="16" s="1"/>
  <c r="F10" i="16"/>
  <c r="F9" i="16"/>
  <c r="E8" i="16"/>
  <c r="E7" i="16"/>
  <c r="E14" i="16" s="1"/>
  <c r="J6" i="16"/>
  <c r="I5" i="16"/>
  <c r="I14" i="16" s="1"/>
  <c r="J8" i="16" l="1"/>
  <c r="J14" i="16" s="1"/>
  <c r="F7" i="16"/>
  <c r="F8" i="16"/>
  <c r="G14" i="16"/>
  <c r="J7" i="16"/>
  <c r="H15" i="15"/>
  <c r="H14" i="15"/>
  <c r="G8" i="15"/>
  <c r="G9" i="15" s="1"/>
  <c r="S7" i="15"/>
  <c r="Q6" i="15"/>
  <c r="G13" i="15"/>
  <c r="T9" i="15"/>
  <c r="S9" i="15"/>
  <c r="R9" i="15"/>
  <c r="Q9" i="15"/>
  <c r="P9" i="15"/>
  <c r="O9" i="15"/>
  <c r="N9" i="15"/>
  <c r="L9" i="15"/>
  <c r="I9" i="15"/>
  <c r="H9" i="15"/>
  <c r="F9" i="15"/>
  <c r="C9" i="15"/>
  <c r="K8" i="15"/>
  <c r="K9" i="15" s="1"/>
  <c r="J9" i="15"/>
  <c r="E8" i="15"/>
  <c r="H13" i="15" s="1"/>
  <c r="D8" i="15"/>
  <c r="D9" i="15" s="1"/>
  <c r="P5" i="15"/>
  <c r="M13" i="15" s="1"/>
  <c r="M16" i="15" s="1"/>
  <c r="M5" i="15"/>
  <c r="M9" i="15" s="1"/>
  <c r="F14" i="16" l="1"/>
  <c r="N13" i="15"/>
  <c r="E9" i="15"/>
  <c r="G16" i="15"/>
  <c r="H16" i="15"/>
  <c r="N16" i="14"/>
  <c r="M16" i="14"/>
  <c r="N15" i="14"/>
  <c r="N14" i="14"/>
  <c r="M13" i="14"/>
  <c r="N13" i="14"/>
  <c r="G15" i="14"/>
  <c r="H15" i="14"/>
  <c r="H14" i="14"/>
  <c r="G14" i="14"/>
  <c r="H13" i="14"/>
  <c r="G13" i="14"/>
  <c r="D9" i="14"/>
  <c r="E9" i="14"/>
  <c r="F9" i="14"/>
  <c r="G9" i="14"/>
  <c r="H9" i="14"/>
  <c r="I9" i="14"/>
  <c r="J9" i="14"/>
  <c r="K9" i="14"/>
  <c r="L9" i="14"/>
  <c r="M9" i="14"/>
  <c r="N9" i="14"/>
  <c r="O9" i="14"/>
  <c r="P9" i="14"/>
  <c r="Q9" i="14"/>
  <c r="R9" i="14"/>
  <c r="S9" i="14"/>
  <c r="T9" i="14"/>
  <c r="C9" i="14"/>
  <c r="K8" i="14"/>
  <c r="J8" i="14"/>
  <c r="E8" i="14"/>
  <c r="D8" i="14"/>
  <c r="P5" i="14"/>
  <c r="M5" i="14"/>
  <c r="W47" i="13"/>
  <c r="D47" i="13"/>
  <c r="E47" i="13"/>
  <c r="F47" i="13"/>
  <c r="G47" i="13"/>
  <c r="H47" i="13"/>
  <c r="I47" i="13"/>
  <c r="J47" i="13"/>
  <c r="K47" i="13"/>
  <c r="L47" i="13"/>
  <c r="M47" i="13"/>
  <c r="N47" i="13"/>
  <c r="O47" i="13"/>
  <c r="P47" i="13"/>
  <c r="Q47" i="13"/>
  <c r="R47" i="13"/>
  <c r="S47" i="13"/>
  <c r="T47" i="13"/>
  <c r="U47" i="13"/>
  <c r="V47" i="13"/>
  <c r="X47" i="13"/>
  <c r="C47" i="13"/>
  <c r="D63" i="13"/>
  <c r="C63" i="13"/>
  <c r="F57" i="13"/>
  <c r="G57" i="13"/>
  <c r="G56" i="13"/>
  <c r="G55" i="13"/>
  <c r="G54" i="13"/>
  <c r="G53" i="13"/>
  <c r="G52" i="13"/>
  <c r="F52" i="13"/>
  <c r="Q56" i="13"/>
  <c r="R56" i="13"/>
  <c r="M46" i="13"/>
  <c r="K46" i="13"/>
  <c r="I46" i="13"/>
  <c r="S41" i="13"/>
  <c r="S42" i="13" s="1"/>
  <c r="T43" i="13" s="1"/>
  <c r="Q53" i="13" s="1"/>
  <c r="G46" i="13"/>
  <c r="E46" i="13"/>
  <c r="D46" i="13"/>
  <c r="H45" i="13"/>
  <c r="W45" i="13"/>
  <c r="Q55" i="13"/>
  <c r="Q54" i="13"/>
  <c r="L44" i="13"/>
  <c r="U44" i="13"/>
  <c r="Q52" i="13"/>
  <c r="R52" i="13"/>
  <c r="R43" i="13"/>
  <c r="O43" i="13"/>
  <c r="D42" i="13"/>
  <c r="E42" i="13"/>
  <c r="F42" i="13"/>
  <c r="G42" i="13"/>
  <c r="H42" i="13"/>
  <c r="I42" i="13"/>
  <c r="J42" i="13"/>
  <c r="K42" i="13"/>
  <c r="L42" i="13"/>
  <c r="M42" i="13"/>
  <c r="N42" i="13"/>
  <c r="O42" i="13"/>
  <c r="P42" i="13"/>
  <c r="Q42" i="13"/>
  <c r="R42" i="13"/>
  <c r="T42" i="13"/>
  <c r="U42" i="13"/>
  <c r="V42" i="13"/>
  <c r="W42" i="13"/>
  <c r="X42" i="13"/>
  <c r="C42" i="13"/>
  <c r="C34" i="13"/>
  <c r="C31" i="13"/>
  <c r="C30" i="13"/>
  <c r="C26" i="13"/>
  <c r="C29" i="13"/>
  <c r="C24" i="13"/>
  <c r="C21" i="13"/>
  <c r="C18" i="13"/>
  <c r="C54" i="12"/>
  <c r="C52" i="12"/>
  <c r="J47" i="12"/>
  <c r="I47" i="12"/>
  <c r="H47" i="12"/>
  <c r="G47" i="12"/>
  <c r="F47" i="12"/>
  <c r="E47" i="12"/>
  <c r="C34" i="12"/>
  <c r="C32" i="12"/>
  <c r="F27" i="12"/>
  <c r="G27" i="12"/>
  <c r="H27" i="12"/>
  <c r="I27" i="12"/>
  <c r="J27" i="12"/>
  <c r="E27" i="12"/>
  <c r="E14" i="12"/>
  <c r="E11" i="12"/>
  <c r="F12" i="12" s="1"/>
  <c r="F14" i="12" s="1"/>
  <c r="D11" i="12"/>
  <c r="C13" i="12" s="1"/>
  <c r="C14" i="12" s="1"/>
  <c r="C5" i="12"/>
  <c r="H33" i="11"/>
  <c r="D33" i="11"/>
  <c r="C33" i="11"/>
  <c r="G31" i="11"/>
  <c r="G30" i="11"/>
  <c r="G29" i="11"/>
  <c r="G26" i="11"/>
  <c r="G25" i="11"/>
  <c r="G24" i="11"/>
  <c r="G23" i="11"/>
  <c r="G22" i="11"/>
  <c r="H21" i="11"/>
  <c r="J20" i="11"/>
  <c r="J19" i="11"/>
  <c r="J18" i="11"/>
  <c r="J17" i="11"/>
  <c r="J16" i="11"/>
  <c r="J15" i="11"/>
  <c r="F14" i="11"/>
  <c r="E12" i="11" s="1"/>
  <c r="J12" i="11" s="1"/>
  <c r="F13" i="11"/>
  <c r="F12" i="11"/>
  <c r="F11" i="11" s="1"/>
  <c r="E11" i="11"/>
  <c r="J11" i="11" s="1"/>
  <c r="I10" i="11"/>
  <c r="I9" i="11"/>
  <c r="I8" i="11"/>
  <c r="I7" i="11"/>
  <c r="I6" i="11"/>
  <c r="F5" i="11"/>
  <c r="E28" i="11" s="1"/>
  <c r="G28" i="11" s="1"/>
  <c r="F4" i="11"/>
  <c r="F33" i="11" s="1"/>
  <c r="D14" i="12" l="1"/>
  <c r="J33" i="11"/>
  <c r="G33" i="11"/>
  <c r="I4" i="11"/>
  <c r="I33" i="11" s="1"/>
  <c r="E33" i="11"/>
  <c r="E27" i="11"/>
  <c r="G27" i="11" s="1"/>
  <c r="I5" i="11"/>
  <c r="V30" i="10"/>
  <c r="AY15" i="10"/>
  <c r="AZ15" i="10"/>
  <c r="AZ12" i="10"/>
  <c r="AY11" i="10"/>
  <c r="AZ11" i="10"/>
  <c r="AU15" i="10"/>
  <c r="AU11" i="10"/>
  <c r="AV12" i="10" s="1"/>
  <c r="AV11" i="10"/>
  <c r="R28" i="10"/>
  <c r="R26" i="10"/>
  <c r="C24" i="10"/>
  <c r="R24" i="10"/>
  <c r="R22" i="10"/>
  <c r="C22" i="10"/>
  <c r="R21" i="10"/>
  <c r="I21" i="10"/>
  <c r="C21" i="10"/>
  <c r="R20" i="10"/>
  <c r="I20" i="10"/>
  <c r="C20" i="10"/>
  <c r="X19" i="10"/>
  <c r="R19" i="10"/>
  <c r="I19" i="10"/>
  <c r="C19" i="10"/>
  <c r="BH11" i="10"/>
  <c r="BG11" i="10"/>
  <c r="BF11" i="10"/>
  <c r="BE11" i="10"/>
  <c r="BE15" i="10" s="1"/>
  <c r="BD11" i="10"/>
  <c r="BC11" i="10"/>
  <c r="BC15" i="10" s="1"/>
  <c r="BB11" i="10"/>
  <c r="BA11" i="10"/>
  <c r="BA15" i="10" s="1"/>
  <c r="AX11" i="10"/>
  <c r="AW11" i="10"/>
  <c r="AW15" i="10" s="1"/>
  <c r="AT11" i="10"/>
  <c r="AS11" i="10"/>
  <c r="AR11" i="10"/>
  <c r="AQ11" i="10"/>
  <c r="AQ15" i="10" s="1"/>
  <c r="AP11" i="10"/>
  <c r="AO11" i="10"/>
  <c r="AO15" i="10" s="1"/>
  <c r="AN11" i="10"/>
  <c r="AM11" i="10"/>
  <c r="AM15" i="10" s="1"/>
  <c r="AL11" i="10"/>
  <c r="AK11" i="10"/>
  <c r="AJ11" i="10"/>
  <c r="AJ15" i="10" s="1"/>
  <c r="AI11" i="10"/>
  <c r="AH11" i="10"/>
  <c r="AH15" i="10" s="1"/>
  <c r="AG11" i="10"/>
  <c r="AF11" i="10"/>
  <c r="AF15" i="10" s="1"/>
  <c r="AE11" i="10"/>
  <c r="AD11" i="10"/>
  <c r="AD15" i="10" s="1"/>
  <c r="AC11" i="10"/>
  <c r="AB11" i="10"/>
  <c r="AB15" i="10" s="1"/>
  <c r="AA11" i="10"/>
  <c r="Z11" i="10"/>
  <c r="Z15" i="10" s="1"/>
  <c r="Y11" i="10"/>
  <c r="X11" i="10"/>
  <c r="X15" i="10" s="1"/>
  <c r="W11" i="10"/>
  <c r="W15" i="10" s="1"/>
  <c r="V11" i="10"/>
  <c r="V15" i="10" s="1"/>
  <c r="U11" i="10"/>
  <c r="U15" i="10" s="1"/>
  <c r="T11" i="10"/>
  <c r="S11" i="10"/>
  <c r="R11" i="10"/>
  <c r="Q11" i="10"/>
  <c r="P11" i="10"/>
  <c r="O11" i="10"/>
  <c r="O15" i="10" s="1"/>
  <c r="N11" i="10"/>
  <c r="M11" i="10"/>
  <c r="M15" i="10" s="1"/>
  <c r="L11" i="10"/>
  <c r="K11" i="10"/>
  <c r="K15" i="10" s="1"/>
  <c r="J11" i="10"/>
  <c r="I11" i="10"/>
  <c r="H11" i="10"/>
  <c r="G11" i="10"/>
  <c r="G15" i="10" s="1"/>
  <c r="E11" i="10"/>
  <c r="E15" i="10" s="1"/>
  <c r="C11" i="10"/>
  <c r="C15" i="10" s="1"/>
  <c r="F7" i="10"/>
  <c r="D6" i="10"/>
  <c r="D11" i="10" s="1"/>
  <c r="J16" i="9"/>
  <c r="J15" i="9"/>
  <c r="T14" i="9"/>
  <c r="N14" i="9"/>
  <c r="J14" i="9"/>
  <c r="D14" i="9"/>
  <c r="E10" i="9"/>
  <c r="G14" i="9" s="1"/>
  <c r="G17" i="9" s="1"/>
  <c r="S8" i="9"/>
  <c r="Q14" i="9" s="1"/>
  <c r="P8" i="9"/>
  <c r="R14" i="9" s="1"/>
  <c r="R16" i="9" s="1"/>
  <c r="Q15" i="9" s="1"/>
  <c r="U8" i="9" s="1"/>
  <c r="U7" i="9"/>
  <c r="U11" i="9" s="1"/>
  <c r="T7" i="9"/>
  <c r="S7" i="9"/>
  <c r="S11" i="9" s="1"/>
  <c r="R7" i="9"/>
  <c r="R11" i="9" s="1"/>
  <c r="Q7" i="9"/>
  <c r="Q11" i="9" s="1"/>
  <c r="P7" i="9"/>
  <c r="P11" i="9" s="1"/>
  <c r="N7" i="9"/>
  <c r="N11" i="9" s="1"/>
  <c r="L7" i="9"/>
  <c r="L11" i="9" s="1"/>
  <c r="K7" i="9"/>
  <c r="I7" i="9"/>
  <c r="G7" i="9"/>
  <c r="F10" i="9" s="1"/>
  <c r="F7" i="9"/>
  <c r="F11" i="9" s="1"/>
  <c r="E7" i="9"/>
  <c r="E11" i="9" s="1"/>
  <c r="D7" i="9"/>
  <c r="D11" i="9" s="1"/>
  <c r="O6" i="9"/>
  <c r="J6" i="9" s="1"/>
  <c r="J7" i="9" s="1"/>
  <c r="M6" i="9"/>
  <c r="M7" i="9" s="1"/>
  <c r="M11" i="9" s="1"/>
  <c r="H6" i="9"/>
  <c r="H7" i="9" s="1"/>
  <c r="V5" i="9"/>
  <c r="S13" i="7"/>
  <c r="J15" i="7"/>
  <c r="H15" i="7"/>
  <c r="J14" i="7"/>
  <c r="O13" i="7"/>
  <c r="J13" i="7"/>
  <c r="E13" i="7"/>
  <c r="R10" i="7"/>
  <c r="N10" i="7"/>
  <c r="K10" i="7"/>
  <c r="G10" i="7"/>
  <c r="F10" i="7"/>
  <c r="F9" i="7"/>
  <c r="E9" i="7"/>
  <c r="G13" i="7" s="1"/>
  <c r="G16" i="7" s="1"/>
  <c r="S7" i="7"/>
  <c r="Q13" i="7" s="1"/>
  <c r="P7" i="7"/>
  <c r="R13" i="7" s="1"/>
  <c r="R15" i="7" s="1"/>
  <c r="U6" i="7"/>
  <c r="T6" i="7"/>
  <c r="S6" i="7"/>
  <c r="R6" i="7"/>
  <c r="Q6" i="7"/>
  <c r="Q10" i="7" s="1"/>
  <c r="P6" i="7"/>
  <c r="P10" i="7" s="1"/>
  <c r="N6" i="7"/>
  <c r="L6" i="7"/>
  <c r="L10" i="7" s="1"/>
  <c r="K6" i="7"/>
  <c r="I6" i="7"/>
  <c r="I10" i="7" s="1"/>
  <c r="G6" i="7"/>
  <c r="F6" i="7"/>
  <c r="E6" i="7"/>
  <c r="E10" i="7" s="1"/>
  <c r="D6" i="7"/>
  <c r="D10" i="7" s="1"/>
  <c r="O5" i="7"/>
  <c r="O6" i="7" s="1"/>
  <c r="O10" i="7" s="1"/>
  <c r="M5" i="7"/>
  <c r="H5" i="7" s="1"/>
  <c r="J5" i="7"/>
  <c r="J6" i="7" s="1"/>
  <c r="V4" i="7"/>
  <c r="D28" i="6"/>
  <c r="C28" i="6"/>
  <c r="G27" i="6"/>
  <c r="H26" i="6"/>
  <c r="H28" i="6" s="1"/>
  <c r="G25" i="6"/>
  <c r="G24" i="6"/>
  <c r="G23" i="6"/>
  <c r="G22" i="6"/>
  <c r="G21" i="6"/>
  <c r="G20" i="6"/>
  <c r="G28" i="6" s="1"/>
  <c r="H19" i="6"/>
  <c r="J18" i="6"/>
  <c r="J17" i="6"/>
  <c r="J16" i="6"/>
  <c r="J15" i="6"/>
  <c r="F14" i="6"/>
  <c r="F28" i="6" s="1"/>
  <c r="E13" i="6"/>
  <c r="E28" i="6" s="1"/>
  <c r="I12" i="6"/>
  <c r="I11" i="6"/>
  <c r="I10" i="6"/>
  <c r="I9" i="6"/>
  <c r="I28" i="6" s="1"/>
  <c r="I8" i="6"/>
  <c r="N13" i="5"/>
  <c r="AP12" i="5"/>
  <c r="AO12" i="5"/>
  <c r="AP13" i="5" s="1"/>
  <c r="P24" i="5" s="1"/>
  <c r="AN12" i="5"/>
  <c r="AM12" i="5"/>
  <c r="AM13" i="5" s="1"/>
  <c r="Q19" i="5" s="1"/>
  <c r="AL12" i="5"/>
  <c r="AK12" i="5"/>
  <c r="AL13" i="5" s="1"/>
  <c r="P23" i="5" s="1"/>
  <c r="AJ12" i="5"/>
  <c r="AI12" i="5"/>
  <c r="AJ13" i="5" s="1"/>
  <c r="P22" i="5" s="1"/>
  <c r="AH12" i="5"/>
  <c r="AG12" i="5"/>
  <c r="AH13" i="5" s="1"/>
  <c r="P21" i="5" s="1"/>
  <c r="AF12" i="5"/>
  <c r="AE12" i="5"/>
  <c r="AF13" i="5" s="1"/>
  <c r="P20" i="5" s="1"/>
  <c r="AD12" i="5"/>
  <c r="AC12" i="5"/>
  <c r="AD13" i="5" s="1"/>
  <c r="P19" i="5" s="1"/>
  <c r="AB12" i="5"/>
  <c r="AA12" i="5"/>
  <c r="AB13" i="5" s="1"/>
  <c r="P18" i="5" s="1"/>
  <c r="Z12" i="5"/>
  <c r="Y12" i="5"/>
  <c r="X12" i="5"/>
  <c r="W14" i="5" s="1"/>
  <c r="G22" i="5" s="1"/>
  <c r="W12" i="5"/>
  <c r="V12" i="5"/>
  <c r="U12" i="5"/>
  <c r="U14" i="5" s="1"/>
  <c r="G21" i="5" s="1"/>
  <c r="T12" i="5"/>
  <c r="S12" i="5"/>
  <c r="R12" i="5"/>
  <c r="Q12" i="5"/>
  <c r="P12" i="5"/>
  <c r="O12" i="5"/>
  <c r="N12" i="5"/>
  <c r="M12" i="5"/>
  <c r="L12" i="5"/>
  <c r="K12" i="5"/>
  <c r="L14" i="5" s="1"/>
  <c r="F22" i="5" s="1"/>
  <c r="J12" i="5"/>
  <c r="I12" i="5"/>
  <c r="J14" i="5" s="1"/>
  <c r="F21" i="5" s="1"/>
  <c r="H12" i="5"/>
  <c r="G12" i="5"/>
  <c r="H14" i="5" s="1"/>
  <c r="F20" i="5" s="1"/>
  <c r="F12" i="5"/>
  <c r="E12" i="5"/>
  <c r="F14" i="5" s="1"/>
  <c r="F19" i="5" s="1"/>
  <c r="D12" i="5"/>
  <c r="C12" i="5"/>
  <c r="D14" i="5" s="1"/>
  <c r="D30" i="4"/>
  <c r="F27" i="4"/>
  <c r="E27" i="4"/>
  <c r="E30" i="4" s="1"/>
  <c r="D27" i="4"/>
  <c r="C27" i="4"/>
  <c r="D7" i="4"/>
  <c r="D10" i="4"/>
  <c r="F7" i="4"/>
  <c r="E7" i="4"/>
  <c r="E10" i="4" s="1"/>
  <c r="C7" i="4"/>
  <c r="F27" i="3"/>
  <c r="E27" i="3"/>
  <c r="E30" i="3" s="1"/>
  <c r="D27" i="3"/>
  <c r="D30" i="3" s="1"/>
  <c r="C27" i="3"/>
  <c r="D10" i="3"/>
  <c r="F7" i="3"/>
  <c r="E7" i="3"/>
  <c r="E10" i="3" s="1"/>
  <c r="D7" i="3"/>
  <c r="C7" i="3"/>
  <c r="F8" i="2"/>
  <c r="F7" i="2"/>
  <c r="F10" i="2" s="1"/>
  <c r="E7" i="2"/>
  <c r="E10" i="2" s="1"/>
  <c r="D7" i="2"/>
  <c r="C7" i="2"/>
  <c r="F7" i="1"/>
  <c r="E7" i="1"/>
  <c r="E10" i="1" s="1"/>
  <c r="D7" i="1"/>
  <c r="C7" i="1"/>
  <c r="C10" i="1" s="1"/>
  <c r="U23" i="10" l="1"/>
  <c r="AV15" i="10"/>
  <c r="AE14" i="10"/>
  <c r="G24" i="10" s="1"/>
  <c r="AI14" i="10"/>
  <c r="G26" i="10" s="1"/>
  <c r="BF12" i="10"/>
  <c r="BF15" i="10" s="1"/>
  <c r="AN12" i="10"/>
  <c r="U19" i="10" s="1"/>
  <c r="P14" i="10"/>
  <c r="F25" i="10" s="1"/>
  <c r="AX12" i="10"/>
  <c r="AA14" i="10"/>
  <c r="G22" i="10" s="1"/>
  <c r="F11" i="10"/>
  <c r="F14" i="10" s="1"/>
  <c r="F20" i="10" s="1"/>
  <c r="AC14" i="10"/>
  <c r="G23" i="10" s="1"/>
  <c r="AG14" i="10"/>
  <c r="G25" i="10" s="1"/>
  <c r="H14" i="10"/>
  <c r="U28" i="10"/>
  <c r="AK12" i="10"/>
  <c r="AK15" i="10" s="1"/>
  <c r="AL15" i="10"/>
  <c r="BB12" i="10"/>
  <c r="U26" i="10" s="1"/>
  <c r="Y14" i="10"/>
  <c r="G21" i="10" s="1"/>
  <c r="AP12" i="10"/>
  <c r="U20" i="10" s="1"/>
  <c r="J14" i="10"/>
  <c r="F22" i="10" s="1"/>
  <c r="I15" i="10"/>
  <c r="AT12" i="10"/>
  <c r="U22" i="10" s="1"/>
  <c r="AS15" i="10"/>
  <c r="N14" i="10"/>
  <c r="F24" i="10" s="1"/>
  <c r="AN15" i="10"/>
  <c r="AR12" i="10"/>
  <c r="BD12" i="10"/>
  <c r="D14" i="10"/>
  <c r="F19" i="10" s="1"/>
  <c r="L14" i="10"/>
  <c r="H16" i="9"/>
  <c r="Q16" i="9"/>
  <c r="T9" i="9"/>
  <c r="V8" i="9"/>
  <c r="T11" i="9"/>
  <c r="V6" i="9"/>
  <c r="O7" i="9"/>
  <c r="O11" i="9" s="1"/>
  <c r="G11" i="9"/>
  <c r="V5" i="7"/>
  <c r="H6" i="7"/>
  <c r="Q14" i="7"/>
  <c r="U7" i="7" s="1"/>
  <c r="T8" i="7" s="1"/>
  <c r="V8" i="7" s="1"/>
  <c r="Q15" i="7"/>
  <c r="H9" i="7"/>
  <c r="T10" i="7"/>
  <c r="J9" i="7"/>
  <c r="H14" i="7" s="1"/>
  <c r="S10" i="7"/>
  <c r="V6" i="7"/>
  <c r="V7" i="7"/>
  <c r="M6" i="7"/>
  <c r="M10" i="7" s="1"/>
  <c r="J13" i="6"/>
  <c r="J28" i="6" s="1"/>
  <c r="S14" i="5"/>
  <c r="G20" i="5" s="1"/>
  <c r="F23" i="5"/>
  <c r="N15" i="5"/>
  <c r="Q14" i="5"/>
  <c r="G19" i="5" s="1"/>
  <c r="Y13" i="5"/>
  <c r="Q18" i="5" s="1"/>
  <c r="Q26" i="5" s="1"/>
  <c r="P26" i="5"/>
  <c r="M14" i="5"/>
  <c r="G18" i="5" s="1"/>
  <c r="G23" i="5" s="1"/>
  <c r="C29" i="4"/>
  <c r="C30" i="4" s="1"/>
  <c r="F28" i="4"/>
  <c r="F30" i="4" s="1"/>
  <c r="C9" i="4"/>
  <c r="C10" i="4" s="1"/>
  <c r="F8" i="4"/>
  <c r="F10" i="4" s="1"/>
  <c r="C9" i="3"/>
  <c r="C10" i="3" s="1"/>
  <c r="F28" i="3"/>
  <c r="F30" i="3" s="1"/>
  <c r="C30" i="3"/>
  <c r="F10" i="3"/>
  <c r="C29" i="3"/>
  <c r="F8" i="3"/>
  <c r="F8" i="1"/>
  <c r="F10" i="1" s="1"/>
  <c r="D9" i="2"/>
  <c r="D10" i="2" s="1"/>
  <c r="C10" i="2"/>
  <c r="D9" i="1"/>
  <c r="D10" i="1" s="1"/>
  <c r="AG15" i="10" l="1"/>
  <c r="AI15" i="10"/>
  <c r="Y15" i="10"/>
  <c r="AE15" i="10"/>
  <c r="P15" i="10"/>
  <c r="AC15" i="10"/>
  <c r="H15" i="10"/>
  <c r="F21" i="10"/>
  <c r="AP15" i="10"/>
  <c r="D15" i="10"/>
  <c r="AT15" i="10"/>
  <c r="N15" i="10"/>
  <c r="AX15" i="10"/>
  <c r="AA15" i="10"/>
  <c r="U21" i="10"/>
  <c r="AR15" i="10"/>
  <c r="F23" i="10"/>
  <c r="L15" i="10"/>
  <c r="J15" i="10"/>
  <c r="U27" i="10"/>
  <c r="BD15" i="10"/>
  <c r="BB15" i="10"/>
  <c r="V19" i="10"/>
  <c r="F15" i="10"/>
  <c r="V7" i="9"/>
  <c r="K9" i="9"/>
  <c r="K11" i="9" s="1"/>
  <c r="J10" i="9" s="1"/>
  <c r="I9" i="9"/>
  <c r="I11" i="9" s="1"/>
  <c r="H10" i="9" s="1"/>
  <c r="J10" i="7"/>
  <c r="U10" i="7"/>
  <c r="H13" i="7"/>
  <c r="H16" i="7" s="1"/>
  <c r="V9" i="7"/>
  <c r="H10" i="7"/>
  <c r="V10" i="7" s="1"/>
  <c r="M15" i="5"/>
  <c r="R13" i="10" l="1"/>
  <c r="R15" i="10" s="1"/>
  <c r="Q14" i="10" s="1"/>
  <c r="F27" i="10"/>
  <c r="H15" i="9"/>
  <c r="J11" i="9"/>
  <c r="V9" i="9"/>
  <c r="H14" i="9"/>
  <c r="H11" i="9"/>
  <c r="V10" i="9"/>
  <c r="U30" i="10" l="1"/>
  <c r="BH12" i="10"/>
  <c r="BH15" i="10" s="1"/>
  <c r="T13" i="10"/>
  <c r="T15" i="10" s="1"/>
  <c r="S14" i="10" s="1"/>
  <c r="S15" i="10" s="1"/>
  <c r="G20" i="10"/>
  <c r="G19" i="10"/>
  <c r="Q15" i="10"/>
  <c r="H17" i="9"/>
  <c r="V11" i="9"/>
  <c r="BG13" i="10" l="1"/>
  <c r="G27" i="10"/>
  <c r="BG15" i="10" l="1"/>
  <c r="N16" i="15" l="1"/>
</calcChain>
</file>

<file path=xl/sharedStrings.xml><?xml version="1.0" encoding="utf-8"?>
<sst xmlns="http://schemas.openxmlformats.org/spreadsheetml/2006/main" count="675" uniqueCount="242">
  <si>
    <t>Bilag</t>
  </si>
  <si>
    <t>Dato</t>
  </si>
  <si>
    <t>Tekst</t>
  </si>
  <si>
    <t>nr.</t>
  </si>
  <si>
    <t>betalt husleie</t>
  </si>
  <si>
    <t>Husleie</t>
  </si>
  <si>
    <t>1.1.</t>
  </si>
  <si>
    <t>Inngående balanse</t>
  </si>
  <si>
    <t>31.12.</t>
  </si>
  <si>
    <t>Sum posteringer</t>
  </si>
  <si>
    <t>Nedgang forskuddsbetalt husleie</t>
  </si>
  <si>
    <t>Råbalanse</t>
  </si>
  <si>
    <t>Resultat</t>
  </si>
  <si>
    <t>Til balanse</t>
  </si>
  <si>
    <t>1700  Forskudds-</t>
  </si>
  <si>
    <t>1700 Forskudds-</t>
  </si>
  <si>
    <t>Til resultat</t>
  </si>
  <si>
    <t>Økning forskuddsbetalt husleie</t>
  </si>
  <si>
    <t>driftskostnader</t>
  </si>
  <si>
    <t>Økning skyldige driftskostnader</t>
  </si>
  <si>
    <t>b)</t>
  </si>
  <si>
    <t>Nedgang skyldige driftskostnader</t>
  </si>
  <si>
    <t>Skyldige driftskostnader</t>
  </si>
  <si>
    <t>7790 Andre</t>
  </si>
  <si>
    <t>Andre driftskostnader</t>
  </si>
  <si>
    <t>Skyldig lønn</t>
  </si>
  <si>
    <t>Lønn</t>
  </si>
  <si>
    <t>Betalt driftskostnader i 2013</t>
  </si>
  <si>
    <t>1.1 - 31.12.</t>
  </si>
  <si>
    <t>Betalt driftskostnader i 2014</t>
  </si>
  <si>
    <t>Posteringer</t>
  </si>
  <si>
    <t>Endring skyldig lønn</t>
  </si>
  <si>
    <t>7790  Andre</t>
  </si>
  <si>
    <t>Inventar</t>
  </si>
  <si>
    <t>Varebeholdning</t>
  </si>
  <si>
    <t>Kontanter</t>
  </si>
  <si>
    <t>Bankinnskudd</t>
  </si>
  <si>
    <t>Egenkapital</t>
  </si>
  <si>
    <t>Privatkonto</t>
  </si>
  <si>
    <t>Banklån</t>
  </si>
  <si>
    <t>Oppgjørskonto mva</t>
  </si>
  <si>
    <t>Skyldige renter</t>
  </si>
  <si>
    <t>Annen påløpt kostn.</t>
  </si>
  <si>
    <t>Varesalg</t>
  </si>
  <si>
    <t>Varekjøp</t>
  </si>
  <si>
    <t>Avskrivninger</t>
  </si>
  <si>
    <t>Kontorrekvisita</t>
  </si>
  <si>
    <t>Telefon og porto</t>
  </si>
  <si>
    <t>Renteinntekter</t>
  </si>
  <si>
    <t>Rentekostnader</t>
  </si>
  <si>
    <t>31.</t>
  </si>
  <si>
    <t>Foreløpig saldobalanse</t>
  </si>
  <si>
    <t>Avskrivning inventar</t>
  </si>
  <si>
    <t>Beholdningsendring varer</t>
  </si>
  <si>
    <t>Endring forskuddsbetalt husleie</t>
  </si>
  <si>
    <t>Eieren privat til egenkapital</t>
  </si>
  <si>
    <t>Endring skyldige renter</t>
  </si>
  <si>
    <t>Endring skyldige driftskostnader</t>
  </si>
  <si>
    <t>Balanse</t>
  </si>
  <si>
    <t>SUM</t>
  </si>
  <si>
    <t>Balanse per 31.12. 2014</t>
  </si>
  <si>
    <t>Varekostnad</t>
  </si>
  <si>
    <t>Salgsinntekter</t>
  </si>
  <si>
    <t>Forskuddsbetalt husleie</t>
  </si>
  <si>
    <t>Skyldig mva</t>
  </si>
  <si>
    <t>Annen påløpt kostnad</t>
  </si>
  <si>
    <t>Til egenkapital</t>
  </si>
  <si>
    <t>Per Ask sportsutstyr</t>
  </si>
  <si>
    <t>TILLEGGSSTOFF</t>
  </si>
  <si>
    <t>5.5, tabellarisk avslutning</t>
  </si>
  <si>
    <t>Kontonr.</t>
  </si>
  <si>
    <t>Konto</t>
  </si>
  <si>
    <t>Saldobalanse</t>
  </si>
  <si>
    <t>Avslutningsposteringer</t>
  </si>
  <si>
    <t>Debet</t>
  </si>
  <si>
    <t>Kredit</t>
  </si>
  <si>
    <t>Egenkapital (Ask kapital)</t>
  </si>
  <si>
    <t>Ask privat</t>
  </si>
  <si>
    <t>Sum</t>
  </si>
  <si>
    <t>5.1</t>
  </si>
  <si>
    <t>Hansen &amp; Berg ANS</t>
  </si>
  <si>
    <t>Diverse eiendeler</t>
  </si>
  <si>
    <t>Diverse gjeld</t>
  </si>
  <si>
    <t>Hansen kapital</t>
  </si>
  <si>
    <t>Berg kapital</t>
  </si>
  <si>
    <t>Hansen privat</t>
  </si>
  <si>
    <t>Berg privat</t>
  </si>
  <si>
    <t>Avgiftspl. salg</t>
  </si>
  <si>
    <t>Diverse kostnader</t>
  </si>
  <si>
    <t>Årsresultat</t>
  </si>
  <si>
    <t>Kontroll</t>
  </si>
  <si>
    <t>Saldo privatkonto overf.</t>
  </si>
  <si>
    <t>Fordeling av overskuddet</t>
  </si>
  <si>
    <t>Balanse per 31.12.14</t>
  </si>
  <si>
    <t>Til årsoverskudd</t>
  </si>
  <si>
    <t>Vågsether og Lyngstad ANS</t>
  </si>
  <si>
    <t>Vågsether kapital</t>
  </si>
  <si>
    <t>Lyngstad kapital</t>
  </si>
  <si>
    <t>Vågsether privat</t>
  </si>
  <si>
    <t>Lyngstad privat</t>
  </si>
  <si>
    <t>Bordal og Rød DA</t>
  </si>
  <si>
    <t>Biler</t>
  </si>
  <si>
    <t>Forskudd på lønn</t>
  </si>
  <si>
    <t>husleie</t>
  </si>
  <si>
    <t>innskudd trekk</t>
  </si>
  <si>
    <t>Bordal kapital</t>
  </si>
  <si>
    <t>Rød kapital</t>
  </si>
  <si>
    <t>Bordal privat</t>
  </si>
  <si>
    <t>Rød privat</t>
  </si>
  <si>
    <t>Kassekreditt</t>
  </si>
  <si>
    <t>skattetrekk</t>
  </si>
  <si>
    <t>konto mva.</t>
  </si>
  <si>
    <t>arbeidsgiveravg.</t>
  </si>
  <si>
    <t>Avg. pl. varesalg</t>
  </si>
  <si>
    <t>Arbeidsgiveravgift</t>
  </si>
  <si>
    <t>Bilkostnader</t>
  </si>
  <si>
    <t>Årsoverskudd</t>
  </si>
  <si>
    <t>Nedgang varebeholdning</t>
  </si>
  <si>
    <t>Avskrivning biler</t>
  </si>
  <si>
    <t>Endring forsk. bet husleie</t>
  </si>
  <si>
    <t>Fordeling overskudd</t>
  </si>
  <si>
    <t>Balanse per 31. desember 2014</t>
  </si>
  <si>
    <t>Skyldig skattetrekk</t>
  </si>
  <si>
    <t>Oppgjørskonto mva.</t>
  </si>
  <si>
    <t>Skyldig arbeidsgiveravg.</t>
  </si>
  <si>
    <t>Bankinnskudd trekk</t>
  </si>
  <si>
    <t>Skyldig arbg. avg. av ferielønn</t>
  </si>
  <si>
    <t>Skyldig ferielønn</t>
  </si>
  <si>
    <t>1700  Forskuddsbet.</t>
  </si>
  <si>
    <t>1950 Bank-</t>
  </si>
  <si>
    <t>2600  Skyldig</t>
  </si>
  <si>
    <t>2740  Oppgjørs-</t>
  </si>
  <si>
    <t>2770  Skyldig</t>
  </si>
  <si>
    <t>2780 Skyldig</t>
  </si>
  <si>
    <t>feriepenger</t>
  </si>
  <si>
    <t>2940 Skyldige</t>
  </si>
  <si>
    <t>arbg. avg. feriep.</t>
  </si>
  <si>
    <t>Feriepenger</t>
  </si>
  <si>
    <t>Anskr. inventar</t>
  </si>
  <si>
    <t>Arbeidsg.avg.feriep.</t>
  </si>
  <si>
    <t>Arb.giveravg.feriepenger</t>
  </si>
  <si>
    <t>Endring forsk.bet.lønn</t>
  </si>
  <si>
    <t>RESULTAT</t>
  </si>
  <si>
    <t>BALANSE</t>
  </si>
  <si>
    <t>Kontonavn</t>
  </si>
  <si>
    <t>Bankinnskudd skattetrekk</t>
  </si>
  <si>
    <t>Oppgjørskonto merverdiavgift</t>
  </si>
  <si>
    <t>Skyldig arbeidsgiveravgift</t>
  </si>
  <si>
    <t>Skyldig arbeidsgiveravgift, ferielønn</t>
  </si>
  <si>
    <t>Salgsinntekt, avgiftspliktig</t>
  </si>
  <si>
    <t>Ferielønn</t>
  </si>
  <si>
    <t>Arbeidsgiveravgift lønn</t>
  </si>
  <si>
    <t>Arbeidsgiveravgift ferielønn</t>
  </si>
  <si>
    <t>Frodo AS</t>
  </si>
  <si>
    <t>Skattekostnad</t>
  </si>
  <si>
    <t>2500 Betalbar skatt</t>
  </si>
  <si>
    <t>8300 Skattekostnad</t>
  </si>
  <si>
    <t>Til Balanse</t>
  </si>
  <si>
    <t>Skattepliktig overskudd i 2013</t>
  </si>
  <si>
    <t>2510 Skattebetaling</t>
  </si>
  <si>
    <t>1920 Bankinnskudd</t>
  </si>
  <si>
    <t xml:space="preserve"> 01.01</t>
  </si>
  <si>
    <t xml:space="preserve"> 05.02</t>
  </si>
  <si>
    <t>1. termin forskuddskatt</t>
  </si>
  <si>
    <t>2. termin forskuddskatt</t>
  </si>
  <si>
    <t xml:space="preserve"> 15.04</t>
  </si>
  <si>
    <t xml:space="preserve"> 30.09</t>
  </si>
  <si>
    <t>Skatteoppgjør 2013</t>
  </si>
  <si>
    <t xml:space="preserve"> 21.10</t>
  </si>
  <si>
    <t>Restskatt for 2013</t>
  </si>
  <si>
    <t>Skattekostnad 2014</t>
  </si>
  <si>
    <t xml:space="preserve"> 31.12</t>
  </si>
  <si>
    <t>Skattesats</t>
  </si>
  <si>
    <t>Overskudd før skatt i 2014</t>
  </si>
  <si>
    <t>Beregnet skyldig skatt for 2014</t>
  </si>
  <si>
    <t xml:space="preserve"> - for lite beregnet i 2013</t>
  </si>
  <si>
    <t>Del A</t>
  </si>
  <si>
    <t>Del B</t>
  </si>
  <si>
    <t>Del C</t>
  </si>
  <si>
    <t>Skatt til gode for 2013</t>
  </si>
  <si>
    <t xml:space="preserve"> - for mye beregnet skatt i 2013</t>
  </si>
  <si>
    <t>Foreløpig råbalanse</t>
  </si>
  <si>
    <t>Spørsmål 1.</t>
  </si>
  <si>
    <t>Spørsmål 2</t>
  </si>
  <si>
    <t>Salgsinntekter i 2014</t>
  </si>
  <si>
    <t xml:space="preserve"> - diverse kostnader</t>
  </si>
  <si>
    <t>Overskudd før skatt</t>
  </si>
  <si>
    <t>Beregnet skattegjeld</t>
  </si>
  <si>
    <t>Spørsmål 3</t>
  </si>
  <si>
    <t>For lite beregnet i 2013</t>
  </si>
  <si>
    <t>Spørsmål 4</t>
  </si>
  <si>
    <t xml:space="preserve"> - skattekostnad</t>
  </si>
  <si>
    <t xml:space="preserve"> Årsoverskudd</t>
  </si>
  <si>
    <t>Ansatt utbytte</t>
  </si>
  <si>
    <t>disponeres slik:</t>
  </si>
  <si>
    <t>Overført annen EK</t>
  </si>
  <si>
    <t>2000 Aksjekapital</t>
  </si>
  <si>
    <t>2050 Annen EK</t>
  </si>
  <si>
    <t>2080 Udekket tap</t>
  </si>
  <si>
    <t>8990 Udekket tap</t>
  </si>
  <si>
    <t>3000 Salgsinntekter</t>
  </si>
  <si>
    <t>2800 Avsatt utbytte</t>
  </si>
  <si>
    <t>8920 Avsatt utbytte</t>
  </si>
  <si>
    <t xml:space="preserve">Skattekostnad </t>
  </si>
  <si>
    <t>8960 overf.a. EK</t>
  </si>
  <si>
    <t>Avsatt  utbytte</t>
  </si>
  <si>
    <t>Avsatt utbytte</t>
  </si>
  <si>
    <t>Overf. annen EK</t>
  </si>
  <si>
    <t>Div. eiendeler</t>
  </si>
  <si>
    <t>Aksjekapital</t>
  </si>
  <si>
    <t>Annen egenkapital</t>
  </si>
  <si>
    <t>Betalbar skatt</t>
  </si>
  <si>
    <t>Spørsmål 6</t>
  </si>
  <si>
    <t>Per. 01.01</t>
  </si>
  <si>
    <t>per. 31.12</t>
  </si>
  <si>
    <t>Sum egenkapital</t>
  </si>
  <si>
    <t>Spørsmål 7</t>
  </si>
  <si>
    <t>Udekket tap</t>
  </si>
  <si>
    <t>Overført fra annen EK</t>
  </si>
  <si>
    <t>Dårlige tider</t>
  </si>
  <si>
    <t>Balanse per 31.12 2014</t>
  </si>
  <si>
    <t xml:space="preserve">Resultat </t>
  </si>
  <si>
    <t>Salgsinntkter</t>
  </si>
  <si>
    <t>Overført fra annen egenkapital</t>
  </si>
  <si>
    <t>Overf.annen egenkapital</t>
  </si>
  <si>
    <t>Overf. udekket tap</t>
  </si>
  <si>
    <t>Annen EK</t>
  </si>
  <si>
    <t>5.6, tabellarisk avslutning</t>
  </si>
  <si>
    <t>Løsningsforslag 5.1</t>
  </si>
  <si>
    <t>Løsningsforslag 5.2</t>
  </si>
  <si>
    <t>Løsningsforslag 5.3</t>
  </si>
  <si>
    <t>Løsningsforslag 5.4</t>
  </si>
  <si>
    <t>Løsningsforslag 5.5</t>
  </si>
  <si>
    <t>Løsningsforslag 5.6</t>
  </si>
  <si>
    <t>Løsningsforslag 5.7</t>
  </si>
  <si>
    <t>Løsningsforslag 5.8</t>
  </si>
  <si>
    <t>Løsningsforslag 5.8, tabellarisk avslutning</t>
  </si>
  <si>
    <t>Løsningsforslag 5.9</t>
  </si>
  <si>
    <t>Løsningsforslag 5.10</t>
  </si>
  <si>
    <t>Løsningsforslag 5.11</t>
  </si>
  <si>
    <t>Løsningsforslag 5.12</t>
  </si>
  <si>
    <t>Bedre tider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</si>
</sst>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kr&quot;\ * #,##0.00_ ;_ &quot;kr&quot;\ * \-#,##0.00_ ;_ &quot;kr&quot;\ * &quot;-&quot;??_ ;_ @_ "/>
    <numFmt numFmtId="164" formatCode="_(&quot;kr&quot;\ * #,##0.00_);_(&quot;kr&quot;\ * \(#,##0.00\);_(&quot;kr&quot;\ * &quot;-&quot;??_);_(@_)"/>
    <numFmt numFmtId="165" formatCode="0_);\(0\)"/>
  </numFmts>
  <fonts count="12" x14ac:knownFonts="1">
    <font>
      <sz val="11"/>
      <color theme="1"/>
      <name val="Calibri"/>
      <family val="2"/>
      <scheme val="minor"/>
    </font>
    <font>
      <sz val="11"/>
      <color theme="1"/>
      <name val="Calibri"/>
      <family val="2"/>
      <scheme val="minor"/>
    </font>
    <font>
      <b/>
      <sz val="10"/>
      <name val="Arial"/>
      <family val="2"/>
    </font>
    <font>
      <b/>
      <sz val="9"/>
      <name val="MS Sans Serif"/>
      <family val="2"/>
    </font>
    <font>
      <sz val="9"/>
      <name val="MS Sans Serif"/>
      <family val="2"/>
    </font>
    <font>
      <sz val="10"/>
      <name val="Arial"/>
      <family val="2"/>
    </font>
    <font>
      <i/>
      <sz val="9"/>
      <color theme="1"/>
      <name val="Calibri"/>
      <family val="2"/>
      <scheme val="minor"/>
    </font>
    <font>
      <b/>
      <i/>
      <sz val="9"/>
      <name val="MS Sans Serif"/>
      <family val="2"/>
    </font>
    <font>
      <sz val="10"/>
      <color theme="1"/>
      <name val="Calibri"/>
      <family val="2"/>
      <scheme val="minor"/>
    </font>
    <font>
      <b/>
      <sz val="11"/>
      <color theme="1"/>
      <name val="Calibri"/>
      <family val="2"/>
      <scheme val="minor"/>
    </font>
    <font>
      <i/>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28">
    <xf numFmtId="0" fontId="0" fillId="0" borderId="0" xfId="0"/>
    <xf numFmtId="0" fontId="2" fillId="0" borderId="1" xfId="0" quotePrefix="1" applyFont="1" applyBorder="1" applyAlignment="1">
      <alignment horizontal="left"/>
    </xf>
    <xf numFmtId="0" fontId="3" fillId="0" borderId="2" xfId="0" applyFont="1" applyBorder="1" applyAlignment="1">
      <alignment horizontal="left"/>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Continuous"/>
    </xf>
    <xf numFmtId="0" fontId="4" fillId="0" borderId="3" xfId="0" applyFont="1" applyBorder="1" applyAlignment="1">
      <alignment horizontal="centerContinuous"/>
    </xf>
    <xf numFmtId="0" fontId="4" fillId="0" borderId="5" xfId="0" applyFont="1" applyBorder="1" applyAlignment="1">
      <alignment horizontal="center"/>
    </xf>
    <xf numFmtId="0" fontId="4" fillId="0" borderId="1" xfId="0" applyFont="1" applyBorder="1"/>
    <xf numFmtId="0" fontId="4" fillId="0" borderId="6" xfId="0" applyFont="1" applyBorder="1" applyAlignment="1">
      <alignment horizontal="center"/>
    </xf>
    <xf numFmtId="0" fontId="4" fillId="0" borderId="7" xfId="0" applyFont="1" applyBorder="1" applyAlignment="1">
      <alignment horizontal="centerContinuous"/>
    </xf>
    <xf numFmtId="0" fontId="4" fillId="0" borderId="5" xfId="0" applyFont="1" applyBorder="1" applyAlignment="1">
      <alignment horizontal="centerContinuous"/>
    </xf>
    <xf numFmtId="0" fontId="4" fillId="0" borderId="8" xfId="0" applyFont="1" applyBorder="1" applyAlignment="1">
      <alignment horizontal="center"/>
    </xf>
    <xf numFmtId="0" fontId="4" fillId="0" borderId="0" xfId="0" applyFont="1"/>
    <xf numFmtId="0" fontId="4" fillId="0" borderId="9" xfId="0" applyFont="1" applyBorder="1" applyAlignment="1">
      <alignment horizontal="center"/>
    </xf>
    <xf numFmtId="3" fontId="4" fillId="0" borderId="9" xfId="0" applyNumberFormat="1" applyFont="1" applyBorder="1"/>
    <xf numFmtId="0" fontId="4" fillId="0" borderId="0" xfId="0" applyFont="1" applyAlignment="1">
      <alignment horizontal="left"/>
    </xf>
    <xf numFmtId="0" fontId="4" fillId="0" borderId="8" xfId="0" quotePrefix="1" applyFont="1" applyBorder="1" applyAlignment="1">
      <alignment horizontal="center"/>
    </xf>
    <xf numFmtId="3" fontId="4" fillId="0" borderId="9" xfId="0" applyNumberFormat="1" applyFont="1" applyFill="1" applyBorder="1"/>
    <xf numFmtId="3" fontId="4" fillId="0" borderId="4" xfId="0" applyNumberFormat="1" applyFont="1" applyFill="1" applyBorder="1"/>
    <xf numFmtId="3" fontId="4" fillId="2" borderId="9" xfId="0" applyNumberFormat="1" applyFont="1" applyFill="1" applyBorder="1"/>
    <xf numFmtId="3" fontId="4" fillId="0" borderId="6" xfId="0" applyNumberFormat="1" applyFont="1" applyBorder="1"/>
    <xf numFmtId="0" fontId="4" fillId="0" borderId="0" xfId="0" applyFont="1" applyAlignment="1">
      <alignment horizontal="center"/>
    </xf>
    <xf numFmtId="3" fontId="4" fillId="0" borderId="10" xfId="0" applyNumberFormat="1" applyFont="1" applyBorder="1"/>
    <xf numFmtId="0" fontId="2" fillId="0" borderId="0" xfId="0" applyFont="1"/>
    <xf numFmtId="0" fontId="4" fillId="0" borderId="0" xfId="0" quotePrefix="1" applyFont="1" applyAlignment="1">
      <alignment horizontal="left"/>
    </xf>
    <xf numFmtId="16" fontId="2" fillId="0" borderId="1" xfId="0" quotePrefix="1" applyNumberFormat="1" applyFont="1" applyBorder="1" applyAlignment="1">
      <alignment horizontal="left"/>
    </xf>
    <xf numFmtId="3" fontId="4" fillId="0" borderId="9" xfId="0" applyNumberFormat="1" applyFont="1" applyBorder="1" applyAlignment="1">
      <alignment horizontal="right"/>
    </xf>
    <xf numFmtId="0" fontId="3" fillId="0" borderId="2" xfId="0" quotePrefix="1" applyFont="1" applyBorder="1" applyAlignment="1">
      <alignment horizontal="left"/>
    </xf>
    <xf numFmtId="165" fontId="4" fillId="0" borderId="11" xfId="1" applyNumberFormat="1" applyFont="1" applyBorder="1" applyAlignment="1">
      <alignment horizontal="centerContinuous"/>
    </xf>
    <xf numFmtId="44" fontId="4" fillId="0" borderId="3" xfId="1" applyFont="1" applyBorder="1" applyAlignment="1">
      <alignment horizontal="centerContinuous"/>
    </xf>
    <xf numFmtId="0" fontId="4" fillId="0" borderId="11" xfId="0" applyFont="1" applyBorder="1" applyAlignment="1">
      <alignment horizontal="centerContinuous"/>
    </xf>
    <xf numFmtId="0" fontId="4" fillId="0" borderId="1" xfId="0" applyFont="1" applyBorder="1" applyAlignment="1">
      <alignment horizontal="centerContinuous"/>
    </xf>
    <xf numFmtId="3" fontId="4" fillId="0" borderId="12" xfId="0" applyNumberFormat="1" applyFont="1" applyBorder="1"/>
    <xf numFmtId="3" fontId="4" fillId="2" borderId="12" xfId="0" applyNumberFormat="1" applyFont="1" applyFill="1" applyBorder="1"/>
    <xf numFmtId="3" fontId="4" fillId="0" borderId="12" xfId="0" applyNumberFormat="1" applyFont="1" applyFill="1" applyBorder="1"/>
    <xf numFmtId="0" fontId="4" fillId="2" borderId="12" xfId="0" applyFont="1" applyFill="1" applyBorder="1"/>
    <xf numFmtId="3" fontId="4" fillId="0" borderId="7" xfId="0" applyNumberFormat="1" applyFont="1" applyBorder="1"/>
    <xf numFmtId="3" fontId="4" fillId="0" borderId="13" xfId="0" applyNumberFormat="1" applyFont="1" applyBorder="1"/>
    <xf numFmtId="3" fontId="4" fillId="0" borderId="14" xfId="0" applyNumberFormat="1" applyFont="1" applyBorder="1"/>
    <xf numFmtId="3" fontId="4" fillId="0" borderId="15" xfId="0" applyNumberFormat="1" applyFont="1" applyBorder="1"/>
    <xf numFmtId="0" fontId="4" fillId="0" borderId="1" xfId="0" applyFont="1" applyBorder="1" applyAlignment="1"/>
    <xf numFmtId="0" fontId="4" fillId="0" borderId="0" xfId="0" applyFont="1" applyBorder="1" applyAlignment="1"/>
    <xf numFmtId="0" fontId="4" fillId="0" borderId="0" xfId="0" applyFont="1" applyAlignment="1">
      <alignment horizontal="centerContinuous"/>
    </xf>
    <xf numFmtId="0" fontId="4" fillId="0" borderId="0" xfId="0" applyFont="1" applyBorder="1"/>
    <xf numFmtId="3" fontId="4" fillId="0" borderId="8" xfId="0" applyNumberFormat="1" applyFont="1" applyBorder="1"/>
    <xf numFmtId="3" fontId="5" fillId="0" borderId="0" xfId="0" applyNumberFormat="1" applyFont="1"/>
    <xf numFmtId="0" fontId="4" fillId="0" borderId="2" xfId="0" applyFont="1" applyBorder="1"/>
    <xf numFmtId="3" fontId="4" fillId="0" borderId="3" xfId="0" applyNumberFormat="1" applyFont="1" applyBorder="1"/>
    <xf numFmtId="3" fontId="4" fillId="0" borderId="2" xfId="0" applyNumberFormat="1" applyFont="1" applyBorder="1"/>
    <xf numFmtId="0" fontId="0" fillId="0" borderId="0" xfId="0" applyBorder="1"/>
    <xf numFmtId="3" fontId="4" fillId="0" borderId="0" xfId="0" applyNumberFormat="1" applyFont="1" applyBorder="1"/>
    <xf numFmtId="3" fontId="4" fillId="0" borderId="0" xfId="0" applyNumberFormat="1" applyFont="1"/>
    <xf numFmtId="0" fontId="4" fillId="0" borderId="0" xfId="0" applyFont="1" applyBorder="1" applyAlignment="1">
      <alignment horizontal="left"/>
    </xf>
    <xf numFmtId="164" fontId="4" fillId="0" borderId="0" xfId="0" applyNumberFormat="1" applyFont="1" applyBorder="1"/>
    <xf numFmtId="3" fontId="4" fillId="0" borderId="5" xfId="0" applyNumberFormat="1" applyFont="1" applyBorder="1"/>
    <xf numFmtId="3" fontId="4" fillId="0" borderId="16" xfId="0" applyNumberFormat="1" applyFont="1" applyBorder="1"/>
    <xf numFmtId="3" fontId="4" fillId="0" borderId="17" xfId="0" applyNumberFormat="1" applyFont="1" applyBorder="1"/>
    <xf numFmtId="0" fontId="4" fillId="0" borderId="0" xfId="0" applyFont="1" applyBorder="1" applyAlignment="1">
      <alignment horizontal="center"/>
    </xf>
    <xf numFmtId="0" fontId="0" fillId="0" borderId="20" xfId="0" applyBorder="1"/>
    <xf numFmtId="0" fontId="6" fillId="0" borderId="0" xfId="0" applyFont="1" applyBorder="1" applyAlignment="1">
      <alignment horizontal="left"/>
    </xf>
    <xf numFmtId="0" fontId="6" fillId="0" borderId="0" xfId="0" applyFont="1" applyBorder="1" applyAlignment="1">
      <alignment horizontal="right"/>
    </xf>
    <xf numFmtId="0" fontId="6" fillId="0" borderId="21" xfId="0" applyFont="1" applyBorder="1" applyAlignment="1">
      <alignment horizontal="left"/>
    </xf>
    <xf numFmtId="0" fontId="6" fillId="0" borderId="18" xfId="0" applyFont="1" applyBorder="1" applyAlignment="1">
      <alignment horizontal="right"/>
    </xf>
    <xf numFmtId="0" fontId="6" fillId="0" borderId="7" xfId="0" applyFont="1" applyBorder="1" applyAlignment="1">
      <alignment horizontal="left"/>
    </xf>
    <xf numFmtId="0" fontId="6" fillId="0" borderId="5" xfId="0" applyFont="1" applyBorder="1" applyAlignment="1">
      <alignment horizontal="right"/>
    </xf>
    <xf numFmtId="3" fontId="0" fillId="0" borderId="4" xfId="0" applyNumberFormat="1" applyBorder="1"/>
    <xf numFmtId="3" fontId="0" fillId="0" borderId="22" xfId="0" applyNumberFormat="1" applyBorder="1"/>
    <xf numFmtId="3" fontId="0" fillId="0" borderId="0" xfId="0" applyNumberFormat="1"/>
    <xf numFmtId="3" fontId="0" fillId="0" borderId="9" xfId="0" applyNumberFormat="1" applyBorder="1"/>
    <xf numFmtId="3" fontId="0" fillId="0" borderId="0" xfId="0" applyNumberFormat="1" applyBorder="1"/>
    <xf numFmtId="3" fontId="0" fillId="0" borderId="23" xfId="0" applyNumberFormat="1" applyBorder="1"/>
    <xf numFmtId="3" fontId="0" fillId="0" borderId="0" xfId="0" applyNumberFormat="1" applyFill="1" applyBorder="1"/>
    <xf numFmtId="3" fontId="0" fillId="0" borderId="24" xfId="0" applyNumberFormat="1" applyBorder="1"/>
    <xf numFmtId="3" fontId="0" fillId="0" borderId="25" xfId="0" applyNumberFormat="1" applyBorder="1"/>
    <xf numFmtId="3" fontId="0" fillId="0" borderId="26" xfId="0" applyNumberFormat="1" applyBorder="1"/>
    <xf numFmtId="3" fontId="0" fillId="0" borderId="27" xfId="0" applyNumberFormat="1" applyBorder="1"/>
    <xf numFmtId="3" fontId="0" fillId="0" borderId="28" xfId="0" applyNumberFormat="1" applyBorder="1"/>
    <xf numFmtId="3" fontId="0" fillId="0" borderId="29" xfId="0" applyNumberFormat="1" applyBorder="1"/>
    <xf numFmtId="0" fontId="0" fillId="0" borderId="0" xfId="0" applyAlignment="1">
      <alignment horizontal="center"/>
    </xf>
    <xf numFmtId="0" fontId="0" fillId="0" borderId="11" xfId="0" applyBorder="1" applyAlignment="1">
      <alignment horizontal="center"/>
    </xf>
    <xf numFmtId="0" fontId="0" fillId="0" borderId="3" xfId="0" applyBorder="1"/>
    <xf numFmtId="0" fontId="0" fillId="3" borderId="0" xfId="0" applyFill="1" applyAlignment="1">
      <alignment horizontal="center"/>
    </xf>
    <xf numFmtId="0" fontId="0" fillId="3" borderId="0" xfId="0" applyFill="1"/>
    <xf numFmtId="3" fontId="0" fillId="3" borderId="9" xfId="0" applyNumberFormat="1" applyFill="1" applyBorder="1"/>
    <xf numFmtId="3" fontId="0" fillId="3" borderId="0" xfId="0" applyNumberFormat="1" applyFill="1" applyBorder="1"/>
    <xf numFmtId="3" fontId="0" fillId="3" borderId="23" xfId="0" applyNumberFormat="1" applyFill="1" applyBorder="1"/>
    <xf numFmtId="3" fontId="0" fillId="3" borderId="0" xfId="0" applyNumberFormat="1" applyFill="1"/>
    <xf numFmtId="0" fontId="0" fillId="4" borderId="0" xfId="0" applyFill="1"/>
    <xf numFmtId="0" fontId="4" fillId="0" borderId="0" xfId="0" applyFont="1" applyBorder="1" applyAlignment="1">
      <alignment horizontal="centerContinuous"/>
    </xf>
    <xf numFmtId="0" fontId="4" fillId="0" borderId="2" xfId="0" quotePrefix="1" applyFont="1" applyBorder="1" applyAlignment="1">
      <alignment horizontal="centerContinuous"/>
    </xf>
    <xf numFmtId="0" fontId="4" fillId="0" borderId="4" xfId="0" applyFont="1" applyBorder="1" applyAlignment="1">
      <alignment horizontal="centerContinuous"/>
    </xf>
    <xf numFmtId="0" fontId="4" fillId="0" borderId="6" xfId="0" applyFont="1" applyBorder="1" applyAlignment="1">
      <alignment horizontal="centerContinuous"/>
    </xf>
    <xf numFmtId="0" fontId="4" fillId="0" borderId="9" xfId="0" applyFont="1" applyBorder="1" applyAlignment="1">
      <alignment horizontal="centerContinuous"/>
    </xf>
    <xf numFmtId="3" fontId="4" fillId="0" borderId="6" xfId="0" applyNumberFormat="1" applyFont="1" applyFill="1" applyBorder="1"/>
    <xf numFmtId="3" fontId="4" fillId="0" borderId="7" xfId="0" applyNumberFormat="1" applyFont="1" applyFill="1" applyBorder="1"/>
    <xf numFmtId="0" fontId="4" fillId="0" borderId="12" xfId="0" applyFont="1" applyFill="1" applyBorder="1"/>
    <xf numFmtId="0" fontId="4" fillId="0" borderId="0" xfId="0" applyFont="1" applyAlignment="1"/>
    <xf numFmtId="0" fontId="4" fillId="0" borderId="2" xfId="0" applyFont="1" applyBorder="1" applyAlignment="1">
      <alignment horizontal="left"/>
    </xf>
    <xf numFmtId="0" fontId="4" fillId="0" borderId="0" xfId="0" quotePrefix="1" applyFont="1" applyBorder="1" applyAlignment="1">
      <alignment horizontal="left"/>
    </xf>
    <xf numFmtId="3" fontId="4" fillId="0" borderId="0" xfId="0" quotePrefix="1" applyNumberFormat="1" applyFont="1" applyBorder="1" applyAlignment="1">
      <alignment horizontal="right"/>
    </xf>
    <xf numFmtId="0" fontId="4" fillId="0" borderId="0" xfId="0" applyFont="1" applyFill="1" applyBorder="1"/>
    <xf numFmtId="0" fontId="0" fillId="0" borderId="1" xfId="0" applyBorder="1"/>
    <xf numFmtId="3" fontId="4" fillId="0" borderId="2" xfId="0" quotePrefix="1" applyNumberFormat="1" applyFont="1" applyBorder="1" applyAlignment="1">
      <alignment horizontal="centerContinuous"/>
    </xf>
    <xf numFmtId="3" fontId="4" fillId="0" borderId="2" xfId="0" applyNumberFormat="1" applyFont="1" applyBorder="1" applyAlignment="1">
      <alignment horizontal="centerContinuous"/>
    </xf>
    <xf numFmtId="3" fontId="4" fillId="0" borderId="11" xfId="0" applyNumberFormat="1" applyFont="1" applyBorder="1" applyAlignment="1">
      <alignment horizontal="centerContinuous"/>
    </xf>
    <xf numFmtId="0" fontId="7" fillId="0" borderId="0" xfId="0" applyFont="1"/>
    <xf numFmtId="0" fontId="4" fillId="0" borderId="8" xfId="0" applyFont="1" applyBorder="1"/>
    <xf numFmtId="16" fontId="4" fillId="0" borderId="8" xfId="0" quotePrefix="1" applyNumberFormat="1" applyFont="1" applyBorder="1" applyAlignment="1">
      <alignment horizontal="center"/>
    </xf>
    <xf numFmtId="3" fontId="4" fillId="0" borderId="1" xfId="0" applyNumberFormat="1" applyFont="1" applyBorder="1"/>
    <xf numFmtId="3" fontId="8" fillId="0" borderId="13" xfId="0" applyNumberFormat="1" applyFont="1" applyBorder="1"/>
    <xf numFmtId="16" fontId="9" fillId="0" borderId="0" xfId="0" applyNumberFormat="1" applyFont="1"/>
    <xf numFmtId="0" fontId="9" fillId="4" borderId="11" xfId="0" applyFont="1" applyFill="1" applyBorder="1"/>
    <xf numFmtId="0" fontId="0" fillId="4" borderId="3" xfId="0" applyFill="1" applyBorder="1"/>
    <xf numFmtId="0" fontId="0" fillId="4" borderId="7" xfId="0" applyFill="1" applyBorder="1"/>
    <xf numFmtId="0" fontId="0" fillId="4" borderId="0" xfId="0" applyFill="1" applyBorder="1"/>
    <xf numFmtId="0" fontId="10" fillId="0" borderId="20" xfId="0" applyFont="1" applyBorder="1" applyAlignment="1">
      <alignment horizontal="center"/>
    </xf>
    <xf numFmtId="0" fontId="10" fillId="0" borderId="30" xfId="0" applyFont="1" applyBorder="1" applyAlignment="1">
      <alignment horizontal="center"/>
    </xf>
    <xf numFmtId="0" fontId="10" fillId="0" borderId="19" xfId="0" applyFont="1" applyBorder="1" applyAlignment="1">
      <alignment horizontal="center"/>
    </xf>
    <xf numFmtId="3" fontId="0" fillId="0" borderId="20" xfId="0" applyNumberFormat="1" applyBorder="1"/>
    <xf numFmtId="3" fontId="0" fillId="0" borderId="18" xfId="0" applyNumberFormat="1" applyBorder="1"/>
    <xf numFmtId="3" fontId="0" fillId="0" borderId="30" xfId="0" applyNumberFormat="1" applyBorder="1"/>
    <xf numFmtId="3" fontId="0" fillId="0" borderId="19" xfId="0" applyNumberFormat="1" applyBorder="1"/>
    <xf numFmtId="0" fontId="0" fillId="0" borderId="20" xfId="0" quotePrefix="1" applyBorder="1" applyAlignment="1">
      <alignment horizontal="left"/>
    </xf>
    <xf numFmtId="0" fontId="0" fillId="0" borderId="20" xfId="0" applyFill="1" applyBorder="1"/>
    <xf numFmtId="0" fontId="0" fillId="4" borderId="4" xfId="0" applyFill="1" applyBorder="1" applyAlignment="1">
      <alignment horizontal="center"/>
    </xf>
    <xf numFmtId="0" fontId="0" fillId="4" borderId="6" xfId="0" applyFill="1" applyBorder="1" applyAlignment="1">
      <alignment horizontal="center"/>
    </xf>
    <xf numFmtId="0" fontId="0" fillId="4" borderId="5" xfId="0" applyFill="1" applyBorder="1"/>
    <xf numFmtId="0" fontId="11" fillId="4" borderId="1" xfId="0" applyFont="1" applyFill="1" applyBorder="1"/>
    <xf numFmtId="0" fontId="11" fillId="4" borderId="20" xfId="0" applyFont="1" applyFill="1" applyBorder="1" applyAlignment="1">
      <alignment horizontal="right"/>
    </xf>
    <xf numFmtId="14" fontId="0" fillId="4" borderId="9" xfId="0" applyNumberFormat="1" applyFill="1" applyBorder="1" applyAlignment="1">
      <alignment horizontal="center"/>
    </xf>
    <xf numFmtId="0" fontId="0" fillId="4" borderId="8" xfId="0" applyFill="1" applyBorder="1"/>
    <xf numFmtId="0" fontId="0" fillId="4" borderId="1" xfId="0" applyFill="1" applyBorder="1"/>
    <xf numFmtId="3" fontId="0" fillId="4" borderId="6" xfId="0" applyNumberFormat="1" applyFill="1" applyBorder="1"/>
    <xf numFmtId="3" fontId="0" fillId="4" borderId="1" xfId="0" applyNumberFormat="1" applyFill="1" applyBorder="1"/>
    <xf numFmtId="0" fontId="0" fillId="4" borderId="6" xfId="0" applyFill="1" applyBorder="1"/>
    <xf numFmtId="3" fontId="0" fillId="4" borderId="9" xfId="0" applyNumberFormat="1" applyFill="1" applyBorder="1"/>
    <xf numFmtId="3" fontId="0" fillId="4" borderId="0" xfId="0" applyNumberFormat="1" applyFill="1" applyBorder="1"/>
    <xf numFmtId="0" fontId="0" fillId="4" borderId="9" xfId="0" applyFill="1" applyBorder="1"/>
    <xf numFmtId="0" fontId="0" fillId="4" borderId="8" xfId="0" quotePrefix="1" applyFill="1" applyBorder="1" applyAlignment="1">
      <alignment horizontal="left"/>
    </xf>
    <xf numFmtId="3" fontId="0" fillId="0" borderId="1" xfId="0" applyNumberFormat="1" applyBorder="1"/>
    <xf numFmtId="3" fontId="0" fillId="0" borderId="31" xfId="0" applyNumberFormat="1" applyBorder="1"/>
    <xf numFmtId="0" fontId="0" fillId="4" borderId="6" xfId="0" quotePrefix="1" applyFill="1" applyBorder="1" applyAlignment="1">
      <alignment horizontal="left"/>
    </xf>
    <xf numFmtId="0" fontId="11" fillId="4" borderId="18" xfId="0" applyFont="1" applyFill="1" applyBorder="1"/>
    <xf numFmtId="0" fontId="11" fillId="4" borderId="31" xfId="0" applyFont="1" applyFill="1" applyBorder="1"/>
    <xf numFmtId="0" fontId="0" fillId="3" borderId="0" xfId="0" applyFill="1" applyBorder="1"/>
    <xf numFmtId="3" fontId="0" fillId="4" borderId="18" xfId="0" applyNumberFormat="1" applyFill="1" applyBorder="1"/>
    <xf numFmtId="3" fontId="0" fillId="4" borderId="20" xfId="0" applyNumberFormat="1" applyFill="1" applyBorder="1"/>
    <xf numFmtId="9" fontId="0" fillId="0" borderId="0" xfId="0" applyNumberFormat="1"/>
    <xf numFmtId="0" fontId="9" fillId="0" borderId="0" xfId="0" applyFont="1"/>
    <xf numFmtId="3" fontId="0" fillId="4" borderId="31" xfId="0" applyNumberFormat="1" applyFill="1" applyBorder="1"/>
    <xf numFmtId="0" fontId="11" fillId="4" borderId="20" xfId="0" applyFont="1" applyFill="1" applyBorder="1"/>
    <xf numFmtId="0" fontId="0" fillId="0" borderId="31" xfId="0" applyBorder="1"/>
    <xf numFmtId="0" fontId="10" fillId="0" borderId="20" xfId="0" quotePrefix="1" applyFont="1" applyBorder="1" applyAlignment="1">
      <alignment horizontal="center" wrapText="1"/>
    </xf>
    <xf numFmtId="0" fontId="10" fillId="0" borderId="20" xfId="0" applyFont="1" applyBorder="1" applyAlignment="1">
      <alignment horizontal="right" wrapText="1"/>
    </xf>
    <xf numFmtId="3" fontId="0" fillId="0" borderId="32" xfId="0" applyNumberFormat="1" applyBorder="1"/>
    <xf numFmtId="3" fontId="0" fillId="0" borderId="10" xfId="0" applyNumberFormat="1" applyBorder="1"/>
    <xf numFmtId="0" fontId="0" fillId="0" borderId="12" xfId="0" applyBorder="1"/>
    <xf numFmtId="0" fontId="0" fillId="0" borderId="4" xfId="0" applyBorder="1"/>
    <xf numFmtId="0" fontId="0" fillId="0" borderId="9" xfId="0" applyBorder="1"/>
    <xf numFmtId="0" fontId="0" fillId="4" borderId="20" xfId="0" applyFill="1" applyBorder="1"/>
    <xf numFmtId="0" fontId="0" fillId="4" borderId="32" xfId="0" applyFill="1" applyBorder="1"/>
    <xf numFmtId="0" fontId="0" fillId="0" borderId="24" xfId="0" applyBorder="1"/>
    <xf numFmtId="0" fontId="0" fillId="0" borderId="25" xfId="0" applyBorder="1"/>
    <xf numFmtId="0" fontId="0" fillId="0" borderId="32" xfId="0" applyBorder="1"/>
    <xf numFmtId="3" fontId="0" fillId="0" borderId="6" xfId="0" applyNumberFormat="1" applyBorder="1"/>
    <xf numFmtId="0" fontId="0" fillId="0" borderId="6" xfId="0" applyBorder="1"/>
    <xf numFmtId="3" fontId="0" fillId="4" borderId="32" xfId="0" applyNumberFormat="1" applyFill="1" applyBorder="1"/>
    <xf numFmtId="0" fontId="0" fillId="4" borderId="4" xfId="0" applyFill="1" applyBorder="1"/>
    <xf numFmtId="3" fontId="0" fillId="0" borderId="33" xfId="0" applyNumberFormat="1" applyBorder="1"/>
    <xf numFmtId="3" fontId="0" fillId="3" borderId="20" xfId="0" applyNumberFormat="1" applyFill="1" applyBorder="1"/>
    <xf numFmtId="0" fontId="0" fillId="3" borderId="20" xfId="0" applyFill="1" applyBorder="1"/>
    <xf numFmtId="3" fontId="0" fillId="3" borderId="4" xfId="0" applyNumberFormat="1" applyFill="1" applyBorder="1"/>
    <xf numFmtId="0" fontId="0" fillId="3" borderId="4" xfId="0" applyFill="1" applyBorder="1"/>
    <xf numFmtId="0" fontId="0" fillId="0" borderId="7" xfId="0" applyBorder="1"/>
    <xf numFmtId="3" fontId="0" fillId="0" borderId="12" xfId="0" applyNumberFormat="1" applyBorder="1"/>
    <xf numFmtId="3" fontId="0" fillId="0" borderId="17" xfId="0" applyNumberFormat="1" applyBorder="1"/>
    <xf numFmtId="3" fontId="0" fillId="0" borderId="13" xfId="0" applyNumberFormat="1" applyBorder="1"/>
    <xf numFmtId="3" fontId="0" fillId="0" borderId="11" xfId="0" applyNumberFormat="1" applyBorder="1"/>
    <xf numFmtId="3" fontId="0" fillId="0" borderId="7" xfId="0" applyNumberFormat="1" applyBorder="1"/>
    <xf numFmtId="3" fontId="0" fillId="0" borderId="14" xfId="0" applyNumberFormat="1" applyBorder="1"/>
    <xf numFmtId="3" fontId="0" fillId="4" borderId="4" xfId="0" applyNumberFormat="1" applyFill="1" applyBorder="1"/>
    <xf numFmtId="0" fontId="0" fillId="0" borderId="9" xfId="0" applyFill="1" applyBorder="1"/>
    <xf numFmtId="3" fontId="0" fillId="3" borderId="6" xfId="0" applyNumberFormat="1" applyFill="1" applyBorder="1"/>
    <xf numFmtId="3" fontId="0" fillId="3" borderId="1" xfId="0" applyNumberFormat="1" applyFill="1" applyBorder="1"/>
    <xf numFmtId="3" fontId="0" fillId="3" borderId="34" xfId="0" applyNumberFormat="1" applyFill="1" applyBorder="1"/>
    <xf numFmtId="3" fontId="4" fillId="0" borderId="0" xfId="0" applyNumberFormat="1" applyFont="1" applyBorder="1" applyAlignment="1">
      <alignment horizontal="center"/>
    </xf>
    <xf numFmtId="44" fontId="4" fillId="0" borderId="7" xfId="1" applyFont="1" applyBorder="1" applyAlignment="1">
      <alignment horizontal="center"/>
    </xf>
    <xf numFmtId="44" fontId="4" fillId="0" borderId="5" xfId="1" applyFont="1" applyBorder="1" applyAlignment="1">
      <alignment horizontal="center"/>
    </xf>
    <xf numFmtId="44" fontId="4" fillId="0" borderId="7" xfId="1" quotePrefix="1" applyFont="1" applyBorder="1" applyAlignment="1">
      <alignment horizontal="center"/>
    </xf>
    <xf numFmtId="44" fontId="4" fillId="0" borderId="5" xfId="1" quotePrefix="1" applyFont="1" applyBorder="1" applyAlignment="1">
      <alignment horizontal="center"/>
    </xf>
    <xf numFmtId="44" fontId="4" fillId="0" borderId="1" xfId="1" quotePrefix="1" applyFont="1" applyBorder="1" applyAlignment="1">
      <alignment horizontal="center"/>
    </xf>
    <xf numFmtId="0" fontId="4" fillId="0" borderId="1" xfId="0" applyFont="1" applyBorder="1" applyAlignment="1">
      <alignment horizontal="center"/>
    </xf>
    <xf numFmtId="0" fontId="4" fillId="0" borderId="11" xfId="0" applyFont="1" applyBorder="1" applyAlignment="1">
      <alignment horizontal="center"/>
    </xf>
    <xf numFmtId="0" fontId="4" fillId="0" borderId="3" xfId="0" applyFont="1" applyBorder="1" applyAlignment="1">
      <alignment horizontal="center"/>
    </xf>
    <xf numFmtId="0" fontId="4" fillId="0" borderId="7" xfId="0" quotePrefix="1"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2" xfId="0" applyFont="1" applyBorder="1" applyAlignment="1">
      <alignment horizontal="center"/>
    </xf>
    <xf numFmtId="0" fontId="4" fillId="0" borderId="11" xfId="0" quotePrefix="1"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3" fontId="4" fillId="0" borderId="11" xfId="0" applyNumberFormat="1" applyFont="1" applyBorder="1" applyAlignment="1">
      <alignment horizontal="center"/>
    </xf>
    <xf numFmtId="3" fontId="4" fillId="0" borderId="3" xfId="0" applyNumberFormat="1" applyFont="1" applyBorder="1" applyAlignment="1">
      <alignment horizontal="center"/>
    </xf>
    <xf numFmtId="3" fontId="4" fillId="0" borderId="2" xfId="0" applyNumberFormat="1" applyFont="1" applyBorder="1" applyAlignment="1">
      <alignment horizontal="center"/>
    </xf>
    <xf numFmtId="1" fontId="4" fillId="0" borderId="11" xfId="0" applyNumberFormat="1" applyFont="1" applyBorder="1" applyAlignment="1">
      <alignment horizontal="center"/>
    </xf>
    <xf numFmtId="1" fontId="4" fillId="0" borderId="3" xfId="0" applyNumberFormat="1" applyFont="1" applyBorder="1" applyAlignment="1">
      <alignment horizontal="center"/>
    </xf>
    <xf numFmtId="0" fontId="9" fillId="0" borderId="20" xfId="0" applyFont="1" applyBorder="1" applyAlignment="1">
      <alignment horizontal="center"/>
    </xf>
    <xf numFmtId="0" fontId="9" fillId="0" borderId="30" xfId="0" applyFont="1" applyBorder="1" applyAlignment="1">
      <alignment horizontal="center"/>
    </xf>
    <xf numFmtId="0" fontId="9" fillId="0" borderId="19" xfId="0" applyFont="1" applyBorder="1" applyAlignment="1">
      <alignment horizontal="center"/>
    </xf>
    <xf numFmtId="0" fontId="0" fillId="4" borderId="31" xfId="0" quotePrefix="1" applyFill="1" applyBorder="1" applyAlignment="1">
      <alignment horizontal="center"/>
    </xf>
    <xf numFmtId="0" fontId="0" fillId="4" borderId="31" xfId="0" applyFill="1" applyBorder="1" applyAlignment="1">
      <alignment horizontal="center"/>
    </xf>
    <xf numFmtId="0" fontId="0" fillId="4" borderId="18" xfId="0" applyFill="1" applyBorder="1" applyAlignment="1">
      <alignment horizontal="center"/>
    </xf>
    <xf numFmtId="0" fontId="0" fillId="4" borderId="19" xfId="0" applyFill="1" applyBorder="1" applyAlignment="1">
      <alignment horizontal="center"/>
    </xf>
    <xf numFmtId="0" fontId="9" fillId="0" borderId="20" xfId="0" quotePrefix="1" applyFont="1" applyBorder="1" applyAlignment="1">
      <alignment horizontal="center" wrapText="1"/>
    </xf>
    <xf numFmtId="0" fontId="9" fillId="0" borderId="20" xfId="0" applyFont="1" applyBorder="1" applyAlignment="1">
      <alignment horizontal="center" wrapText="1"/>
    </xf>
    <xf numFmtId="0" fontId="9" fillId="4" borderId="20" xfId="0" applyFont="1" applyFill="1" applyBorder="1" applyAlignment="1">
      <alignment horizontal="center"/>
    </xf>
    <xf numFmtId="0" fontId="0" fillId="0" borderId="25" xfId="0" applyBorder="1" applyAlignment="1">
      <alignment horizontal="center"/>
    </xf>
    <xf numFmtId="0" fontId="0" fillId="0" borderId="1" xfId="0" applyBorder="1" applyAlignment="1">
      <alignment horizontal="center"/>
    </xf>
    <xf numFmtId="0" fontId="9" fillId="0" borderId="18" xfId="0" applyFont="1" applyBorder="1" applyAlignment="1">
      <alignment horizontal="center"/>
    </xf>
    <xf numFmtId="0" fontId="9" fillId="0" borderId="18" xfId="0" applyFont="1" applyBorder="1" applyAlignment="1">
      <alignment horizontal="center" wrapText="1"/>
    </xf>
    <xf numFmtId="0" fontId="9" fillId="0" borderId="19" xfId="0" applyFont="1" applyBorder="1" applyAlignment="1">
      <alignment horizontal="center" wrapText="1"/>
    </xf>
    <xf numFmtId="0" fontId="0" fillId="0" borderId="12" xfId="0" applyBorder="1" applyAlignment="1">
      <alignment horizontal="center"/>
    </xf>
    <xf numFmtId="0" fontId="0" fillId="0" borderId="8" xfId="0" applyBorder="1" applyAlignment="1">
      <alignment horizontal="center"/>
    </xf>
    <xf numFmtId="16" fontId="0" fillId="0" borderId="0" xfId="0" quotePrefix="1" applyNumberFormat="1" applyAlignment="1">
      <alignment horizontal="left"/>
    </xf>
    <xf numFmtId="0" fontId="2" fillId="0" borderId="0" xfId="0" quotePrefix="1" applyFont="1" applyAlignment="1">
      <alignment horizontal="left"/>
    </xf>
    <xf numFmtId="16" fontId="9" fillId="0" borderId="0" xfId="0" quotePrefix="1" applyNumberFormat="1" applyFont="1" applyAlignment="1">
      <alignment horizontal="left"/>
    </xf>
    <xf numFmtId="0" fontId="9" fillId="0" borderId="0" xfId="0" quotePrefix="1" applyFont="1" applyAlignment="1">
      <alignment horizontal="left"/>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19050</xdr:rowOff>
    </xdr:from>
    <xdr:to>
      <xdr:col>7</xdr:col>
      <xdr:colOff>428625</xdr:colOff>
      <xdr:row>18</xdr:row>
      <xdr:rowOff>114300</xdr:rowOff>
    </xdr:to>
    <xdr:sp macro="" textlink="">
      <xdr:nvSpPr>
        <xdr:cNvPr id="2" name="Text Box 1"/>
        <xdr:cNvSpPr txBox="1">
          <a:spLocks noChangeArrowheads="1"/>
        </xdr:cNvSpPr>
      </xdr:nvSpPr>
      <xdr:spPr bwMode="auto">
        <a:xfrm>
          <a:off x="19050" y="2133600"/>
          <a:ext cx="6543675" cy="1428750"/>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lnSpc>
              <a:spcPts val="1000"/>
            </a:lnSpc>
            <a:defRPr sz="1000"/>
          </a:pPr>
          <a:r>
            <a:rPr lang="nb-NO" sz="1000" b="1" i="1" strike="noStrike">
              <a:solidFill>
                <a:srgbClr val="000000"/>
              </a:solidFill>
              <a:latin typeface="Arial"/>
              <a:cs typeface="Arial"/>
            </a:rPr>
            <a:t>Svar på spørsmålene:</a:t>
          </a:r>
        </a:p>
        <a:p>
          <a:pPr algn="l" rtl="0">
            <a:lnSpc>
              <a:spcPts val="1000"/>
            </a:lnSpc>
            <a:defRPr sz="1000"/>
          </a:pPr>
          <a:endParaRPr lang="nb-NO" sz="1000" b="0" i="0" strike="noStrike">
            <a:solidFill>
              <a:srgbClr val="000000"/>
            </a:solidFill>
            <a:latin typeface="Arial"/>
            <a:cs typeface="Arial"/>
          </a:endParaRPr>
        </a:p>
        <a:p>
          <a:pPr algn="l" rtl="0">
            <a:lnSpc>
              <a:spcPts val="1000"/>
            </a:lnSpc>
            <a:defRPr sz="1000"/>
          </a:pPr>
          <a:r>
            <a:rPr lang="nb-NO" sz="1000" b="0" i="0" strike="noStrike">
              <a:solidFill>
                <a:srgbClr val="000000"/>
              </a:solidFill>
              <a:latin typeface="Arial"/>
              <a:cs typeface="Arial"/>
            </a:rPr>
            <a:t>a) Forskuddsbetalt husleie per 31.12. er kr 15 000.</a:t>
          </a:r>
        </a:p>
        <a:p>
          <a:pPr algn="l" rtl="0">
            <a:lnSpc>
              <a:spcPts val="1000"/>
            </a:lnSpc>
            <a:defRPr sz="1000"/>
          </a:pPr>
          <a:endParaRPr lang="nb-NO" sz="1000" b="0" i="0" strike="noStrike">
            <a:solidFill>
              <a:srgbClr val="000000"/>
            </a:solidFill>
            <a:latin typeface="Arial"/>
            <a:cs typeface="Arial"/>
          </a:endParaRPr>
        </a:p>
        <a:p>
          <a:pPr algn="l" rtl="0">
            <a:lnSpc>
              <a:spcPts val="1000"/>
            </a:lnSpc>
            <a:defRPr sz="1000"/>
          </a:pPr>
          <a:r>
            <a:rPr lang="nb-NO" sz="1000" b="0" i="0" strike="noStrike">
              <a:solidFill>
                <a:srgbClr val="000000"/>
              </a:solidFill>
              <a:latin typeface="Arial"/>
              <a:cs typeface="Arial"/>
            </a:rPr>
            <a:t>b) Husleieutgiften er kr 165 000.</a:t>
          </a:r>
        </a:p>
        <a:p>
          <a:pPr algn="l" rtl="0">
            <a:lnSpc>
              <a:spcPts val="1000"/>
            </a:lnSpc>
            <a:defRPr sz="1000"/>
          </a:pPr>
          <a:endParaRPr lang="nb-NO" sz="1000" b="0" i="0" strike="noStrike">
            <a:solidFill>
              <a:srgbClr val="000000"/>
            </a:solidFill>
            <a:latin typeface="Arial"/>
            <a:cs typeface="Arial"/>
          </a:endParaRPr>
        </a:p>
        <a:p>
          <a:pPr algn="l" rtl="0">
            <a:lnSpc>
              <a:spcPts val="900"/>
            </a:lnSpc>
            <a:defRPr sz="1000"/>
          </a:pPr>
          <a:r>
            <a:rPr lang="nb-NO" sz="1000" b="0" i="0" strike="noStrike">
              <a:solidFill>
                <a:srgbClr val="000000"/>
              </a:solidFill>
              <a:latin typeface="Arial"/>
              <a:cs typeface="Arial"/>
            </a:rPr>
            <a:t>c) Husleiekostnaden er kr 180 000.</a:t>
          </a:r>
        </a:p>
        <a:p>
          <a:pPr algn="l" rtl="0">
            <a:lnSpc>
              <a:spcPts val="900"/>
            </a:lnSpc>
            <a:defRPr sz="1000"/>
          </a:pPr>
          <a:endParaRPr lang="nb-NO" sz="1000" b="0" i="0" strike="noStrike">
            <a:solidFill>
              <a:srgbClr val="000000"/>
            </a:solidFill>
            <a:latin typeface="Arial"/>
            <a:cs typeface="Arial"/>
          </a:endParaRPr>
        </a:p>
        <a:p>
          <a:pPr algn="l" rtl="0">
            <a:lnSpc>
              <a:spcPts val="1000"/>
            </a:lnSpc>
            <a:defRPr sz="1000"/>
          </a:pPr>
          <a:r>
            <a:rPr lang="nb-NO" sz="1000" b="0" i="0" strike="noStrike">
              <a:solidFill>
                <a:srgbClr val="000000"/>
              </a:solidFill>
              <a:latin typeface="Arial"/>
              <a:cs typeface="Arial"/>
            </a:rPr>
            <a:t>d) Månedlig husleie er kr 180 000 / 12 = kr 15 000.</a:t>
          </a:r>
        </a:p>
        <a:p>
          <a:pPr algn="l" rtl="0">
            <a:lnSpc>
              <a:spcPts val="900"/>
            </a:lnSpc>
            <a:defRPr sz="1000"/>
          </a:pPr>
          <a:endParaRPr lang="nb-NO" sz="1000" b="0" i="0" strike="noStrike">
            <a:solidFill>
              <a:srgbClr val="000000"/>
            </a:solidFill>
            <a:latin typeface="Arial"/>
            <a:cs typeface="Arial"/>
          </a:endParaRPr>
        </a:p>
        <a:p>
          <a:pPr algn="l" rtl="0">
            <a:lnSpc>
              <a:spcPts val="1000"/>
            </a:lnSpc>
            <a:defRPr sz="1000"/>
          </a:pPr>
          <a:endParaRPr lang="nb-NO" sz="1000" b="0" i="0" strike="noStrike">
            <a:solidFill>
              <a:srgbClr val="000000"/>
            </a:solidFill>
            <a:latin typeface="Arial"/>
            <a:cs typeface="Arial"/>
          </a:endParaRPr>
        </a:p>
        <a:p>
          <a:pPr algn="l" rtl="0">
            <a:lnSpc>
              <a:spcPts val="900"/>
            </a:lnSpc>
            <a:defRPr sz="1000"/>
          </a:pPr>
          <a:endParaRPr lang="nb-NO"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12</xdr:row>
      <xdr:rowOff>114300</xdr:rowOff>
    </xdr:from>
    <xdr:to>
      <xdr:col>6</xdr:col>
      <xdr:colOff>0</xdr:colOff>
      <xdr:row>20</xdr:row>
      <xdr:rowOff>9525</xdr:rowOff>
    </xdr:to>
    <xdr:sp macro="" textlink="">
      <xdr:nvSpPr>
        <xdr:cNvPr id="2" name="TekstSylinder 1"/>
        <xdr:cNvSpPr txBox="1"/>
      </xdr:nvSpPr>
      <xdr:spPr>
        <a:xfrm>
          <a:off x="952500" y="2419350"/>
          <a:ext cx="44196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 Husleieutgiften er kr 97 500. Utgiften</a:t>
          </a:r>
          <a:r>
            <a:rPr lang="nb-NO" sz="1100" baseline="0"/>
            <a:t> er det beløpet som er betalt i året.</a:t>
          </a:r>
        </a:p>
        <a:p>
          <a:endParaRPr lang="nb-NO" sz="1100" baseline="0"/>
        </a:p>
        <a:p>
          <a:r>
            <a:rPr lang="nb-NO" sz="1100" baseline="0"/>
            <a:t>b) Husleiekostnaden for året er kr 90 000. Kostnaden er det beløpet som overføres fra husleiekontoen til resultat.</a:t>
          </a:r>
        </a:p>
        <a:p>
          <a:endParaRPr lang="nb-NO" sz="1100" baseline="0"/>
        </a:p>
        <a:p>
          <a:r>
            <a:rPr lang="nb-NO" sz="1100" baseline="0"/>
            <a:t>Husleiekostnaden per måned: kr 90 000/ 12 = kr 7 500.</a:t>
          </a:r>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11</xdr:row>
      <xdr:rowOff>38100</xdr:rowOff>
    </xdr:from>
    <xdr:to>
      <xdr:col>7</xdr:col>
      <xdr:colOff>723900</xdr:colOff>
      <xdr:row>19</xdr:row>
      <xdr:rowOff>47625</xdr:rowOff>
    </xdr:to>
    <xdr:sp macro="" textlink="">
      <xdr:nvSpPr>
        <xdr:cNvPr id="2" name="Text Box 1"/>
        <xdr:cNvSpPr txBox="1">
          <a:spLocks noChangeArrowheads="1"/>
        </xdr:cNvSpPr>
      </xdr:nvSpPr>
      <xdr:spPr bwMode="auto">
        <a:xfrm>
          <a:off x="257175" y="2152650"/>
          <a:ext cx="6619875" cy="1533525"/>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lnSpc>
              <a:spcPts val="900"/>
            </a:lnSpc>
            <a:defRPr sz="1000"/>
          </a:pPr>
          <a:r>
            <a:rPr lang="nb-NO" sz="1000" b="1" i="0" strike="noStrike">
              <a:solidFill>
                <a:srgbClr val="000000"/>
              </a:solidFill>
              <a:latin typeface="Arial"/>
              <a:cs typeface="Arial"/>
            </a:rPr>
            <a:t>Forklaring til tallene:</a:t>
          </a:r>
        </a:p>
        <a:p>
          <a:pPr algn="l" rtl="0">
            <a:lnSpc>
              <a:spcPts val="900"/>
            </a:lnSpc>
            <a:defRPr sz="1000"/>
          </a:pPr>
          <a:endParaRPr lang="nb-NO" sz="1000" b="0" i="0" strike="noStrike">
            <a:solidFill>
              <a:srgbClr val="000000"/>
            </a:solidFill>
            <a:latin typeface="Arial"/>
            <a:cs typeface="Arial"/>
          </a:endParaRPr>
        </a:p>
        <a:p>
          <a:pPr algn="l" rtl="0">
            <a:lnSpc>
              <a:spcPts val="900"/>
            </a:lnSpc>
            <a:defRPr sz="1000"/>
          </a:pPr>
          <a:r>
            <a:rPr lang="nb-NO" sz="1000" b="0" i="0" strike="noStrike">
              <a:solidFill>
                <a:srgbClr val="000000"/>
              </a:solidFill>
              <a:latin typeface="Arial"/>
              <a:cs typeface="Arial"/>
            </a:rPr>
            <a:t>1) Inngående balanse, kr 16 900, er skyldige driftskostnader 1.1. 2013.</a:t>
          </a:r>
        </a:p>
        <a:p>
          <a:pPr algn="l" rtl="0">
            <a:lnSpc>
              <a:spcPts val="900"/>
            </a:lnSpc>
            <a:defRPr sz="1000"/>
          </a:pPr>
          <a:endParaRPr lang="nb-NO" sz="1000" b="0" i="0" strike="noStrike">
            <a:solidFill>
              <a:srgbClr val="000000"/>
            </a:solidFill>
            <a:latin typeface="Arial"/>
            <a:cs typeface="Arial"/>
          </a:endParaRPr>
        </a:p>
        <a:p>
          <a:pPr algn="l" rtl="0">
            <a:lnSpc>
              <a:spcPts val="900"/>
            </a:lnSpc>
            <a:defRPr sz="1000"/>
          </a:pPr>
          <a:r>
            <a:rPr lang="nb-NO" sz="1000" b="0" i="0" strike="noStrike">
              <a:solidFill>
                <a:srgbClr val="000000"/>
              </a:solidFill>
              <a:latin typeface="Arial"/>
              <a:cs typeface="Arial"/>
            </a:rPr>
            <a:t>2) Betalte driftskostnader, kr 112 400, er utgiften.</a:t>
          </a:r>
        </a:p>
        <a:p>
          <a:pPr algn="l" rtl="0">
            <a:lnSpc>
              <a:spcPts val="900"/>
            </a:lnSpc>
            <a:defRPr sz="1000"/>
          </a:pPr>
          <a:endParaRPr lang="nb-NO" sz="1000" b="0" i="0" strike="noStrike">
            <a:solidFill>
              <a:srgbClr val="000000"/>
            </a:solidFill>
            <a:latin typeface="Arial"/>
            <a:cs typeface="Arial"/>
          </a:endParaRPr>
        </a:p>
        <a:p>
          <a:pPr algn="l" rtl="0">
            <a:lnSpc>
              <a:spcPts val="900"/>
            </a:lnSpc>
            <a:defRPr sz="1000"/>
          </a:pPr>
          <a:r>
            <a:rPr lang="nb-NO" sz="1000" b="0" i="0" strike="noStrike">
              <a:solidFill>
                <a:srgbClr val="000000"/>
              </a:solidFill>
              <a:latin typeface="Arial"/>
              <a:cs typeface="Arial"/>
            </a:rPr>
            <a:t>3) Økning skyldige driftskostnader, kr 5 300, gir oss riktig gjeld i balansen per 31.12. og riktig kostnad på konto 7790.</a:t>
          </a:r>
        </a:p>
        <a:p>
          <a:pPr algn="l" rtl="0">
            <a:lnSpc>
              <a:spcPts val="900"/>
            </a:lnSpc>
            <a:defRPr sz="1000"/>
          </a:pPr>
          <a:r>
            <a:rPr lang="nb-NO" sz="1000" b="0" i="0" strike="noStrike">
              <a:solidFill>
                <a:srgbClr val="000000"/>
              </a:solidFill>
              <a:latin typeface="Arial"/>
              <a:cs typeface="Arial"/>
            </a:rPr>
            <a:t> . </a:t>
          </a:r>
        </a:p>
        <a:p>
          <a:pPr algn="l" rtl="0">
            <a:lnSpc>
              <a:spcPts val="1000"/>
            </a:lnSpc>
            <a:defRPr sz="1000"/>
          </a:pPr>
          <a:r>
            <a:rPr lang="nb-NO" sz="1000" b="0" i="0" strike="noStrike">
              <a:solidFill>
                <a:srgbClr val="000000"/>
              </a:solidFill>
              <a:latin typeface="Arial"/>
              <a:cs typeface="Arial"/>
            </a:rPr>
            <a:t>4) Kostnaden i 2013 er kr 117 700.</a:t>
          </a:r>
        </a:p>
        <a:p>
          <a:pPr algn="l" rtl="0">
            <a:lnSpc>
              <a:spcPts val="1000"/>
            </a:lnSpc>
            <a:defRPr sz="1000"/>
          </a:pPr>
          <a:endParaRPr lang="nb-NO" sz="1000" b="0" i="0" strike="noStrike">
            <a:solidFill>
              <a:srgbClr val="000000"/>
            </a:solidFill>
            <a:latin typeface="Arial"/>
            <a:cs typeface="Arial"/>
          </a:endParaRPr>
        </a:p>
        <a:p>
          <a:pPr algn="l" rtl="0">
            <a:lnSpc>
              <a:spcPts val="900"/>
            </a:lnSpc>
            <a:defRPr sz="1000"/>
          </a:pPr>
          <a:r>
            <a:rPr lang="nb-NO" sz="1000" b="0" i="0" strike="noStrike">
              <a:solidFill>
                <a:srgbClr val="000000"/>
              </a:solidFill>
              <a:latin typeface="Arial"/>
              <a:cs typeface="Arial"/>
            </a:rPr>
            <a:t>5) Skyldige driftskostnader (gjelden) per 31.12.13 er kr 22 200.</a:t>
          </a:r>
        </a:p>
        <a:p>
          <a:pPr algn="l" rtl="0">
            <a:lnSpc>
              <a:spcPts val="1000"/>
            </a:lnSpc>
            <a:defRPr sz="1000"/>
          </a:pPr>
          <a:endParaRPr lang="nb-NO" sz="1000" b="0" i="0" strike="noStrike">
            <a:solidFill>
              <a:srgbClr val="000000"/>
            </a:solidFill>
            <a:latin typeface="Arial"/>
            <a:cs typeface="Arial"/>
          </a:endParaRPr>
        </a:p>
        <a:p>
          <a:pPr algn="l" rtl="0">
            <a:lnSpc>
              <a:spcPts val="900"/>
            </a:lnSpc>
            <a:defRPr sz="1000"/>
          </a:pPr>
          <a:endParaRPr lang="nb-NO" sz="1000" b="0" i="0" strike="noStrike">
            <a:solidFill>
              <a:srgbClr val="000000"/>
            </a:solidFill>
            <a:latin typeface="Arial"/>
            <a:cs typeface="Arial"/>
          </a:endParaRPr>
        </a:p>
        <a:p>
          <a:pPr algn="l" rtl="0">
            <a:lnSpc>
              <a:spcPts val="1000"/>
            </a:lnSpc>
            <a:defRPr sz="1000"/>
          </a:pPr>
          <a:endParaRPr lang="nb-NO" sz="1000" b="0" i="0" strike="noStrike">
            <a:solidFill>
              <a:srgbClr val="000000"/>
            </a:solidFill>
            <a:latin typeface="Arial"/>
            <a:cs typeface="Arial"/>
          </a:endParaRPr>
        </a:p>
        <a:p>
          <a:pPr algn="l" rtl="0">
            <a:lnSpc>
              <a:spcPts val="900"/>
            </a:lnSpc>
            <a:defRPr sz="1000"/>
          </a:pPr>
          <a:endParaRPr lang="nb-NO"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28575</xdr:rowOff>
    </xdr:from>
    <xdr:to>
      <xdr:col>6</xdr:col>
      <xdr:colOff>19051</xdr:colOff>
      <xdr:row>19</xdr:row>
      <xdr:rowOff>76201</xdr:rowOff>
    </xdr:to>
    <xdr:sp macro="" textlink="">
      <xdr:nvSpPr>
        <xdr:cNvPr id="2" name="TekstSylinder 1"/>
        <xdr:cNvSpPr txBox="1"/>
      </xdr:nvSpPr>
      <xdr:spPr>
        <a:xfrm>
          <a:off x="0" y="2143125"/>
          <a:ext cx="5314951" cy="157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 Årets lønnsutgift er det beløpet som er postert på konto for lønn</a:t>
          </a:r>
          <a:r>
            <a:rPr lang="nb-NO" sz="1100" baseline="0"/>
            <a:t> i løpet av året.</a:t>
          </a:r>
        </a:p>
        <a:p>
          <a:endParaRPr lang="nb-NO" sz="1100" baseline="0"/>
        </a:p>
        <a:p>
          <a:r>
            <a:rPr lang="nb-NO" sz="1100" baseline="0"/>
            <a:t>b) Lønnskostnaden er det beløpet (saldoen) på konto for lønn som avsluttes mot resultat. Lønnskostnaden er lønnsutgiften +/- endringer i skyldig lønn.</a:t>
          </a:r>
        </a:p>
        <a:p>
          <a:endParaRPr lang="nb-NO" sz="1100" baseline="0"/>
        </a:p>
        <a:p>
          <a:r>
            <a:rPr lang="nb-NO" sz="1100" baseline="0"/>
            <a:t>c) Lønnsutgiften er det som utbetales i lønn i løpet av året, mens lønnskostnaden er lønn for det arbeidet som er utført i året.</a:t>
          </a:r>
          <a:endParaRPr lang="nb-NO" sz="1100"/>
        </a:p>
      </xdr:txBody>
    </xdr:sp>
    <xdr:clientData/>
  </xdr:twoCellAnchor>
  <xdr:twoCellAnchor>
    <xdr:from>
      <xdr:col>0</xdr:col>
      <xdr:colOff>304800</xdr:colOff>
      <xdr:row>32</xdr:row>
      <xdr:rowOff>19050</xdr:rowOff>
    </xdr:from>
    <xdr:to>
      <xdr:col>5</xdr:col>
      <xdr:colOff>723900</xdr:colOff>
      <xdr:row>42</xdr:row>
      <xdr:rowOff>47625</xdr:rowOff>
    </xdr:to>
    <xdr:sp macro="" textlink="">
      <xdr:nvSpPr>
        <xdr:cNvPr id="3" name="TekstSylinder 2"/>
        <xdr:cNvSpPr txBox="1"/>
      </xdr:nvSpPr>
      <xdr:spPr>
        <a:xfrm>
          <a:off x="304800" y="6153150"/>
          <a:ext cx="4953000"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 Lønnskostnaden er lønnsutgiften - nedgang skyldig lønn, 850 000 - 10 000 = 840 000. Lønnskostnaden er mindre enn lønnsutgiften fordi</a:t>
          </a:r>
          <a:r>
            <a:rPr lang="nb-NO" sz="1100" baseline="0"/>
            <a:t> Lysbua AS har nedbetalt skyldig lønn.</a:t>
          </a:r>
        </a:p>
        <a:p>
          <a:endParaRPr lang="nb-NO" sz="1100" baseline="0"/>
        </a:p>
        <a:p>
          <a:r>
            <a:rPr lang="nb-NO" sz="1100" baseline="0"/>
            <a:t>eller:</a:t>
          </a:r>
        </a:p>
        <a:p>
          <a:r>
            <a:rPr lang="nb-NO" sz="1100" baseline="0"/>
            <a:t>Lønnsutgiften i 2014:	    kr 850 000</a:t>
          </a:r>
          <a:endParaRPr lang="nb-NO" sz="1100"/>
        </a:p>
        <a:p>
          <a:r>
            <a:rPr lang="nb-NO" sz="1100"/>
            <a:t>- betalt skyldig</a:t>
          </a:r>
          <a:r>
            <a:rPr lang="nb-NO" sz="1100" baseline="0"/>
            <a:t> lønn fra 2013	    kr   25 000	(betalt i 2014, gjelder 2013)</a:t>
          </a:r>
        </a:p>
        <a:p>
          <a:r>
            <a:rPr lang="nb-NO" sz="1100" baseline="0"/>
            <a:t>+ skyldig lønn i slutten av året	</a:t>
          </a:r>
          <a:r>
            <a:rPr lang="nb-NO" sz="1100" u="sng" baseline="0"/>
            <a:t>    kr   15 000</a:t>
          </a:r>
          <a:r>
            <a:rPr lang="nb-NO" sz="1100"/>
            <a:t>	(gjelder 2014,blir betalt i</a:t>
          </a:r>
          <a:r>
            <a:rPr lang="nb-NO" sz="1100" baseline="0"/>
            <a:t> 2015)</a:t>
          </a:r>
          <a:endParaRPr lang="nb-NO" sz="1100"/>
        </a:p>
        <a:p>
          <a:r>
            <a:rPr lang="nb-NO" sz="1100"/>
            <a:t>= lønn som gjelder 2014	</a:t>
          </a:r>
          <a:r>
            <a:rPr lang="nb-NO" sz="1100" u="sng"/>
            <a:t>    kr 840 000 </a:t>
          </a:r>
          <a:r>
            <a:rPr lang="nb-NO" sz="1100"/>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0</xdr:rowOff>
    </xdr:from>
    <xdr:to>
      <xdr:col>9</xdr:col>
      <xdr:colOff>9525</xdr:colOff>
      <xdr:row>2</xdr:row>
      <xdr:rowOff>0</xdr:rowOff>
    </xdr:to>
    <xdr:sp macro="" textlink="">
      <xdr:nvSpPr>
        <xdr:cNvPr id="4" name="Text Box 1"/>
        <xdr:cNvSpPr txBox="1">
          <a:spLocks noChangeArrowheads="1"/>
        </xdr:cNvSpPr>
      </xdr:nvSpPr>
      <xdr:spPr bwMode="auto">
        <a:xfrm>
          <a:off x="9525" y="485775"/>
          <a:ext cx="54483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1" i="1" u="none" strike="noStrike" baseline="0">
              <a:solidFill>
                <a:srgbClr val="000000"/>
              </a:solidFill>
              <a:latin typeface="Arial"/>
              <a:cs typeface="Arial"/>
            </a:rPr>
            <a:t> på spørsmålene:</a:t>
          </a: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xdr:txBody>
    </xdr:sp>
    <xdr:clientData/>
  </xdr:twoCellAnchor>
  <xdr:twoCellAnchor>
    <xdr:from>
      <xdr:col>1</xdr:col>
      <xdr:colOff>1485900</xdr:colOff>
      <xdr:row>25</xdr:row>
      <xdr:rowOff>19050</xdr:rowOff>
    </xdr:from>
    <xdr:to>
      <xdr:col>11</xdr:col>
      <xdr:colOff>0</xdr:colOff>
      <xdr:row>32</xdr:row>
      <xdr:rowOff>133350</xdr:rowOff>
    </xdr:to>
    <xdr:sp macro="" textlink="">
      <xdr:nvSpPr>
        <xdr:cNvPr id="5" name="TekstSylinder 4"/>
        <xdr:cNvSpPr txBox="1"/>
      </xdr:nvSpPr>
      <xdr:spPr>
        <a:xfrm>
          <a:off x="1838325" y="4819650"/>
          <a:ext cx="464820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a:t>
          </a:r>
        </a:p>
        <a:p>
          <a:r>
            <a:rPr lang="nb-NO" sz="1100"/>
            <a:t>Med korrekt verdi av varebeholdningen (420 000, ikke 320 000), ville beholdningsendringen vist en økning på 66 000, ikke en nedgang på 34 000.</a:t>
          </a:r>
        </a:p>
        <a:p>
          <a:r>
            <a:rPr lang="nb-NO" sz="1100"/>
            <a:t>Den </a:t>
          </a:r>
          <a:r>
            <a:rPr lang="nb-NO" sz="1100" baseline="0"/>
            <a:t>virkelige varekostnaden er 1 760 400 - 66 000 = 1 694 400, altså 100 000 mindre enn bokført. Feilsummeringen har gitt et bokført overskudd og en bokført egenkapital som er 100 000 mindre enn det virkelige. </a:t>
          </a:r>
        </a:p>
        <a:p>
          <a:endParaRPr lang="nb-N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30</xdr:row>
      <xdr:rowOff>66674</xdr:rowOff>
    </xdr:from>
    <xdr:to>
      <xdr:col>9</xdr:col>
      <xdr:colOff>733425</xdr:colOff>
      <xdr:row>40</xdr:row>
      <xdr:rowOff>19049</xdr:rowOff>
    </xdr:to>
    <xdr:sp macro="" textlink="">
      <xdr:nvSpPr>
        <xdr:cNvPr id="2" name="TekstSylinder 1"/>
        <xdr:cNvSpPr txBox="1"/>
      </xdr:nvSpPr>
      <xdr:spPr>
        <a:xfrm>
          <a:off x="742950" y="5810249"/>
          <a:ext cx="75438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Kolonnen for avslutningsposteringer (eller overføringer) brukes til å overføre beløp mellom kontoer</a:t>
          </a:r>
          <a:r>
            <a:rPr lang="nb-NO" sz="1100" baseline="0"/>
            <a:t> som nå står listet opp vertikalt.</a:t>
          </a:r>
        </a:p>
        <a:p>
          <a:r>
            <a:rPr lang="nb-NO" sz="1100"/>
            <a:t>Etter</a:t>
          </a:r>
          <a:r>
            <a:rPr lang="nb-NO" sz="1100" baseline="0"/>
            <a:t> avslutningsposteringene fører vi saldoene på kontoene rett bort på den avslutningskontoen de tilhører.</a:t>
          </a:r>
        </a:p>
        <a:p>
          <a:endParaRPr lang="nb-NO" sz="1100" baseline="0"/>
        </a:p>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For hver konto (dvs på hver rad) skal vi ha samme saldo på begge sider av den tykke streken.  Inventar har for eksempel debetsaldo på 59 400 på begge sider av streken.</a:t>
          </a:r>
          <a:endParaRPr lang="nb-NO">
            <a:effectLst/>
          </a:endParaRPr>
        </a:p>
        <a:p>
          <a:endParaRPr lang="nb-NO" sz="1100"/>
        </a:p>
        <a:p>
          <a:r>
            <a:rPr lang="nb-NO" sz="1100"/>
            <a:t>Overskuddet overføres fra Resultat</a:t>
          </a:r>
          <a:r>
            <a:rPr lang="nb-NO" sz="1100" baseline="0"/>
            <a:t> til EK ved å debitere (saldere) resultatkontoen på EK-raden.</a:t>
          </a:r>
          <a:endParaRPr lang="nb-N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28575</xdr:colOff>
      <xdr:row>28</xdr:row>
      <xdr:rowOff>104776</xdr:rowOff>
    </xdr:from>
    <xdr:to>
      <xdr:col>14</xdr:col>
      <xdr:colOff>104775</xdr:colOff>
      <xdr:row>33</xdr:row>
      <xdr:rowOff>180976</xdr:rowOff>
    </xdr:to>
    <xdr:sp macro="" textlink="">
      <xdr:nvSpPr>
        <xdr:cNvPr id="2" name="TekstSylinder 1"/>
        <xdr:cNvSpPr txBox="1"/>
      </xdr:nvSpPr>
      <xdr:spPr>
        <a:xfrm>
          <a:off x="1733550" y="5476876"/>
          <a:ext cx="61341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I et ansvarlig selskap har deltakerne (eierne) ubegrenset økonomisk ansvar på samme måte som eieren i et enkeltpersonforetak. I et ANS er hver deltaker personlig ansvarlig for hele gjelden. Det betyr at kreditorene selv kan</a:t>
          </a:r>
          <a:r>
            <a:rPr lang="nb-NO" sz="1100" baseline="0"/>
            <a:t> bestemme hvem av eierne de vil henvende seg til for å få hele gjelden innfridd. Eierne har da solidarisk ansvar.</a:t>
          </a:r>
        </a:p>
        <a:p>
          <a:r>
            <a:rPr lang="nb-NO" sz="1100" baseline="0"/>
            <a:t>I et DA (delt ansvar) har hver eier bare   personlig ansvar for en bestemt andel av gjelden.  </a:t>
          </a:r>
          <a:endParaRPr lang="nb-N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428625</xdr:colOff>
      <xdr:row>48</xdr:row>
      <xdr:rowOff>85725</xdr:rowOff>
    </xdr:from>
    <xdr:to>
      <xdr:col>11</xdr:col>
      <xdr:colOff>28575</xdr:colOff>
      <xdr:row>67</xdr:row>
      <xdr:rowOff>95250</xdr:rowOff>
    </xdr:to>
    <xdr:sp macro="" textlink="">
      <xdr:nvSpPr>
        <xdr:cNvPr id="2" name="TekstSylinder 1"/>
        <xdr:cNvSpPr txBox="1"/>
      </xdr:nvSpPr>
      <xdr:spPr>
        <a:xfrm>
          <a:off x="3800475" y="9229725"/>
          <a:ext cx="5695950" cy="362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Del D</a:t>
          </a:r>
        </a:p>
        <a:p>
          <a:r>
            <a:rPr lang="nb-NO" sz="1100" b="0"/>
            <a:t>1. Hvis beregnet skatt avviker fra iliknet skatt vil differansen påvirke skattekostnaden det påfølgende året. </a:t>
          </a:r>
        </a:p>
        <a:p>
          <a:r>
            <a:rPr lang="nb-NO" sz="1100" b="0"/>
            <a:t>Hvis man har beregnet for lite et år, må</a:t>
          </a:r>
          <a:r>
            <a:rPr lang="nb-NO" sz="1100" b="0" baseline="0"/>
            <a:t> differansen legges til den beregnede skatten neste år ved beregning av skattekostnaden.</a:t>
          </a:r>
        </a:p>
        <a:p>
          <a:r>
            <a:rPr lang="nb-NO" sz="1100" b="0" baseline="0"/>
            <a:t>Hvis man har beregnet for mye et år, vil differansen trekkes fra når man beregner skattekostnaden året etter.</a:t>
          </a:r>
        </a:p>
        <a:p>
          <a:endParaRPr lang="nb-NO" sz="1100" b="0" baseline="0"/>
        </a:p>
        <a:p>
          <a:r>
            <a:rPr lang="nb-NO" sz="1100" b="0"/>
            <a:t>2. Hvis vi beregner foreløpig</a:t>
          </a:r>
          <a:r>
            <a:rPr lang="nb-NO" sz="1100" b="0" baseline="0"/>
            <a:t> saldobalanse på konto 2 500 før regnskapsavslutningen den 31.12</a:t>
          </a:r>
        </a:p>
        <a:p>
          <a:r>
            <a:rPr lang="nb-NO" sz="1100" b="0" baseline="0"/>
            <a:t>vil de i Del B vise en debetsaldo på 2000 (100 000 - 98 000), mens den i Del C vil vise en kreditsaldo på kr 3 000 (95 000 - 98 000).</a:t>
          </a:r>
        </a:p>
        <a:p>
          <a:endParaRPr lang="nb-NO" sz="1100" b="0" baseline="0"/>
        </a:p>
        <a:p>
          <a:r>
            <a:rPr lang="nb-NO" sz="1100" b="0" baseline="0"/>
            <a:t>Hvis den beregnede skatten er mindre enn den iliknede, har kontoen en debetsaldo. Dette beløpet må legges til når vi beregner neste års skattekostnad.</a:t>
          </a:r>
        </a:p>
        <a:p>
          <a:r>
            <a:rPr lang="nb-NO" sz="1100" b="0" baseline="0"/>
            <a:t>Hvis den beregnede skatten er større enn den iliknede, har kontoen en kreditsaldo. Dette beløpet trekkes fra når vi beregner neste års skattekostnad.</a:t>
          </a:r>
        </a:p>
        <a:p>
          <a:endParaRPr lang="nb-NO" sz="1100" b="0" baseline="0"/>
        </a:p>
        <a:p>
          <a:r>
            <a:rPr lang="nb-NO" sz="1100" b="0" baseline="0"/>
            <a:t>3. Beregnet skattegjeld for 2014 blir ikke påvirket av skatteoppgjøret for 2013. Det beløpet som føres til utgående balanse på konto nr 2 500 skal alltid vise beregnet skattekostnad for det siste inntektsåret.</a:t>
          </a:r>
          <a:endParaRPr lang="nb-NO" sz="1100" b="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6</xdr:row>
      <xdr:rowOff>19050</xdr:rowOff>
    </xdr:from>
    <xdr:to>
      <xdr:col>5</xdr:col>
      <xdr:colOff>714375</xdr:colOff>
      <xdr:row>12</xdr:row>
      <xdr:rowOff>142875</xdr:rowOff>
    </xdr:to>
    <xdr:sp macro="" textlink="">
      <xdr:nvSpPr>
        <xdr:cNvPr id="2" name="TekstSylinder 1"/>
        <xdr:cNvSpPr txBox="1"/>
      </xdr:nvSpPr>
      <xdr:spPr>
        <a:xfrm>
          <a:off x="161925" y="1162050"/>
          <a:ext cx="46672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Kreditbeløpet</a:t>
          </a:r>
          <a:r>
            <a:rPr lang="nb-NO" sz="1100" baseline="0"/>
            <a:t> på konto 2500 Betalbar skatt viser beregnet skatt for 2013. Det er IB på kontoen den 01.01.</a:t>
          </a:r>
        </a:p>
        <a:p>
          <a:r>
            <a:rPr lang="nb-NO" sz="1100" baseline="0"/>
            <a:t>Debet viser iliknet skatt på kr 98 000. Beløpet ble postert da skatteoppgjøret kom utpå høsten. Samtidig ble 2510 Skattebetaling kreditert for dette beløpet. </a:t>
          </a:r>
        </a:p>
        <a:p>
          <a:r>
            <a:rPr lang="nb-NO" sz="1100" baseline="0"/>
            <a:t>Debetbeløpet på konto for skattebetaling viser hva for er betalt i skatt gjennom året. Først to terminer med forhåndsskatt og  evt. avregningsbeløp da skatteoppgjøret kom.</a:t>
          </a:r>
          <a:endParaRPr lang="nb-NO" sz="1100"/>
        </a:p>
      </xdr:txBody>
    </xdr:sp>
    <xdr:clientData/>
  </xdr:twoCellAnchor>
  <xdr:twoCellAnchor>
    <xdr:from>
      <xdr:col>5</xdr:col>
      <xdr:colOff>9525</xdr:colOff>
      <xdr:row>59</xdr:row>
      <xdr:rowOff>76201</xdr:rowOff>
    </xdr:from>
    <xdr:to>
      <xdr:col>9</xdr:col>
      <xdr:colOff>571500</xdr:colOff>
      <xdr:row>63</xdr:row>
      <xdr:rowOff>180976</xdr:rowOff>
    </xdr:to>
    <xdr:sp macro="" textlink="">
      <xdr:nvSpPr>
        <xdr:cNvPr id="3" name="TekstSylinder 2"/>
        <xdr:cNvSpPr txBox="1"/>
      </xdr:nvSpPr>
      <xdr:spPr>
        <a:xfrm>
          <a:off x="3762375" y="11401426"/>
          <a:ext cx="30384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Henco AS skal betale skatten for 2014 i 2015.</a:t>
          </a:r>
        </a:p>
        <a:p>
          <a:r>
            <a:rPr lang="nb-NO" sz="1100"/>
            <a:t>Først to terminer forskuddsskatt, 15.02 og 15.04.</a:t>
          </a:r>
        </a:p>
        <a:p>
          <a:r>
            <a:rPr lang="nb-NO" sz="1100"/>
            <a:t>Deretter eventuell restskatt etter</a:t>
          </a:r>
          <a:r>
            <a:rPr lang="nb-NO" sz="1100" baseline="0"/>
            <a:t> at skatteoppgjøret foreligger om høsten.</a:t>
          </a:r>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B20" sqref="B20"/>
    </sheetView>
  </sheetViews>
  <sheetFormatPr baseColWidth="10" defaultRowHeight="15" x14ac:dyDescent="0.25"/>
  <cols>
    <col min="2" max="2" width="23.42578125" bestFit="1" customWidth="1"/>
  </cols>
  <sheetData>
    <row r="1" spans="1:6" x14ac:dyDescent="0.25">
      <c r="A1" s="1" t="s">
        <v>228</v>
      </c>
    </row>
    <row r="2" spans="1:6" x14ac:dyDescent="0.25">
      <c r="A2" s="2"/>
      <c r="B2" s="3"/>
      <c r="C2" s="5" t="s">
        <v>14</v>
      </c>
      <c r="D2" s="6"/>
      <c r="E2" s="5">
        <v>6300</v>
      </c>
      <c r="F2" s="6"/>
    </row>
    <row r="3" spans="1:6" x14ac:dyDescent="0.25">
      <c r="A3" s="7" t="s">
        <v>1</v>
      </c>
      <c r="B3" s="8" t="s">
        <v>2</v>
      </c>
      <c r="C3" s="10" t="s">
        <v>4</v>
      </c>
      <c r="D3" s="11"/>
      <c r="E3" s="10" t="s">
        <v>5</v>
      </c>
      <c r="F3" s="11"/>
    </row>
    <row r="4" spans="1:6" x14ac:dyDescent="0.25">
      <c r="A4" s="12" t="s">
        <v>6</v>
      </c>
      <c r="B4" s="13" t="s">
        <v>7</v>
      </c>
      <c r="C4" s="15">
        <v>30000</v>
      </c>
      <c r="D4" s="15"/>
      <c r="E4" s="15"/>
      <c r="F4" s="15"/>
    </row>
    <row r="5" spans="1:6" x14ac:dyDescent="0.25">
      <c r="A5" s="12" t="s">
        <v>8</v>
      </c>
      <c r="B5" s="16" t="s">
        <v>9</v>
      </c>
      <c r="C5" s="15"/>
      <c r="D5" s="15"/>
      <c r="E5" s="15">
        <v>165000</v>
      </c>
      <c r="F5" s="15"/>
    </row>
    <row r="6" spans="1:6" x14ac:dyDescent="0.25">
      <c r="A6" s="17" t="s">
        <v>8</v>
      </c>
      <c r="B6" s="13" t="s">
        <v>10</v>
      </c>
      <c r="C6" s="18"/>
      <c r="D6" s="18">
        <v>15000</v>
      </c>
      <c r="E6" s="18">
        <v>15000</v>
      </c>
      <c r="F6" s="18"/>
    </row>
    <row r="7" spans="1:6" x14ac:dyDescent="0.25">
      <c r="A7" s="17" t="s">
        <v>8</v>
      </c>
      <c r="B7" s="13" t="s">
        <v>11</v>
      </c>
      <c r="C7" s="19">
        <f>SUM(C4:C6)</f>
        <v>30000</v>
      </c>
      <c r="D7" s="19">
        <f>SUM(D4:D6)</f>
        <v>15000</v>
      </c>
      <c r="E7" s="19">
        <f>SUM(E4:E6)</f>
        <v>180000</v>
      </c>
      <c r="F7" s="19">
        <f>SUM(F4:F6)</f>
        <v>0</v>
      </c>
    </row>
    <row r="8" spans="1:6" x14ac:dyDescent="0.25">
      <c r="A8" s="17" t="s">
        <v>8</v>
      </c>
      <c r="B8" s="13" t="s">
        <v>12</v>
      </c>
      <c r="C8" s="20"/>
      <c r="D8" s="20"/>
      <c r="E8" s="20"/>
      <c r="F8" s="20">
        <f>E7-F7</f>
        <v>180000</v>
      </c>
    </row>
    <row r="9" spans="1:6" x14ac:dyDescent="0.25">
      <c r="A9" s="17" t="s">
        <v>8</v>
      </c>
      <c r="B9" s="13" t="s">
        <v>13</v>
      </c>
      <c r="C9" s="21"/>
      <c r="D9" s="21">
        <f>C7-D7</f>
        <v>15000</v>
      </c>
      <c r="E9" s="21"/>
      <c r="F9" s="21"/>
    </row>
    <row r="10" spans="1:6" ht="15.75" thickBot="1" x14ac:dyDescent="0.3">
      <c r="A10" s="22"/>
      <c r="B10" s="13"/>
      <c r="C10" s="23">
        <f>SUM(C7:C9)</f>
        <v>30000</v>
      </c>
      <c r="D10" s="23">
        <f>SUM(D7:D9)</f>
        <v>30000</v>
      </c>
      <c r="E10" s="23">
        <f>SUM(E7:E9)</f>
        <v>180000</v>
      </c>
      <c r="F10" s="23">
        <f>SUM(F7:F9)</f>
        <v>180000</v>
      </c>
    </row>
    <row r="11" spans="1:6" ht="15.75" thickTop="1" x14ac:dyDescent="0.25">
      <c r="D11" s="13"/>
      <c r="E11" s="13"/>
      <c r="F11" s="1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6"/>
  <sheetViews>
    <sheetView workbookViewId="0">
      <selection activeCell="B18" sqref="B18"/>
    </sheetView>
  </sheetViews>
  <sheetFormatPr baseColWidth="10" defaultRowHeight="15" x14ac:dyDescent="0.25"/>
  <cols>
    <col min="1" max="1" width="7.42578125" customWidth="1"/>
    <col min="2" max="2" width="18.140625" customWidth="1"/>
    <col min="3" max="19" width="7.5703125" customWidth="1"/>
    <col min="20" max="20" width="8.28515625" bestFit="1" customWidth="1"/>
    <col min="21" max="21" width="7.5703125" customWidth="1"/>
    <col min="22" max="22" width="10.140625" customWidth="1"/>
    <col min="23" max="60" width="7.5703125" customWidth="1"/>
    <col min="61" max="61" width="11.42578125" style="50"/>
  </cols>
  <sheetData>
    <row r="1" spans="1:61" x14ac:dyDescent="0.25">
      <c r="A1" s="1" t="s">
        <v>235</v>
      </c>
      <c r="AI1" s="102"/>
      <c r="AJ1" s="102"/>
      <c r="BG1" s="102"/>
    </row>
    <row r="2" spans="1:61" x14ac:dyDescent="0.25">
      <c r="A2" s="2" t="s">
        <v>100</v>
      </c>
      <c r="B2" s="3"/>
      <c r="C2" s="103">
        <v>1230</v>
      </c>
      <c r="D2" s="6"/>
      <c r="E2" s="104">
        <v>1250</v>
      </c>
      <c r="F2" s="5"/>
      <c r="G2" s="193">
        <v>1460</v>
      </c>
      <c r="H2" s="194"/>
      <c r="I2" s="202">
        <v>1740</v>
      </c>
      <c r="J2" s="194"/>
      <c r="K2" s="31" t="s">
        <v>128</v>
      </c>
      <c r="L2" s="6"/>
      <c r="M2" s="105">
        <v>1900</v>
      </c>
      <c r="N2" s="6"/>
      <c r="O2" s="105" t="s">
        <v>129</v>
      </c>
      <c r="P2" s="6"/>
      <c r="Q2" s="31">
        <v>2051</v>
      </c>
      <c r="R2" s="5"/>
      <c r="S2" s="193">
        <v>2052</v>
      </c>
      <c r="T2" s="194"/>
      <c r="U2" s="193">
        <v>2061</v>
      </c>
      <c r="V2" s="194"/>
      <c r="W2" s="205">
        <v>2062</v>
      </c>
      <c r="X2" s="206"/>
      <c r="Y2" s="204">
        <v>2380</v>
      </c>
      <c r="Z2" s="194"/>
      <c r="AA2" s="193" t="s">
        <v>130</v>
      </c>
      <c r="AB2" s="194"/>
      <c r="AC2" s="193" t="s">
        <v>131</v>
      </c>
      <c r="AD2" s="194"/>
      <c r="AE2" s="198" t="s">
        <v>132</v>
      </c>
      <c r="AF2" s="194"/>
      <c r="AG2" s="193" t="s">
        <v>133</v>
      </c>
      <c r="AH2" s="194"/>
      <c r="AI2" s="202" t="s">
        <v>135</v>
      </c>
      <c r="AJ2" s="203"/>
      <c r="AK2" s="193">
        <v>3000</v>
      </c>
      <c r="AL2" s="194"/>
      <c r="AM2" s="193">
        <v>4300</v>
      </c>
      <c r="AN2" s="194"/>
      <c r="AO2" s="193">
        <v>5000</v>
      </c>
      <c r="AP2" s="194"/>
      <c r="AQ2" s="193">
        <v>5040</v>
      </c>
      <c r="AR2" s="194"/>
      <c r="AS2" s="193">
        <v>5400</v>
      </c>
      <c r="AT2" s="194"/>
      <c r="AU2" s="193">
        <v>5401</v>
      </c>
      <c r="AV2" s="194"/>
      <c r="AW2" s="193">
        <v>6010</v>
      </c>
      <c r="AX2" s="194"/>
      <c r="AY2" s="193">
        <v>6017</v>
      </c>
      <c r="AZ2" s="194"/>
      <c r="BA2" s="193">
        <v>7090</v>
      </c>
      <c r="BB2" s="194"/>
      <c r="BC2" s="193" t="s">
        <v>23</v>
      </c>
      <c r="BD2" s="194"/>
      <c r="BE2" s="193">
        <v>8150</v>
      </c>
      <c r="BF2" s="194"/>
      <c r="BG2" s="31">
        <v>8960</v>
      </c>
      <c r="BH2" s="6"/>
      <c r="BI2" s="58"/>
    </row>
    <row r="3" spans="1:61" x14ac:dyDescent="0.25">
      <c r="A3" s="7" t="s">
        <v>1</v>
      </c>
      <c r="B3" s="8" t="s">
        <v>2</v>
      </c>
      <c r="C3" s="10" t="s">
        <v>101</v>
      </c>
      <c r="D3" s="11"/>
      <c r="E3" s="10" t="s">
        <v>33</v>
      </c>
      <c r="F3" s="11"/>
      <c r="G3" s="197" t="s">
        <v>34</v>
      </c>
      <c r="H3" s="196"/>
      <c r="I3" s="197" t="s">
        <v>102</v>
      </c>
      <c r="J3" s="196"/>
      <c r="K3" s="10" t="s">
        <v>103</v>
      </c>
      <c r="L3" s="11"/>
      <c r="M3" s="92" t="s">
        <v>35</v>
      </c>
      <c r="N3" s="11"/>
      <c r="O3" s="10" t="s">
        <v>104</v>
      </c>
      <c r="P3" s="11"/>
      <c r="Q3" s="10" t="s">
        <v>105</v>
      </c>
      <c r="R3" s="32"/>
      <c r="S3" s="197" t="s">
        <v>106</v>
      </c>
      <c r="T3" s="196"/>
      <c r="U3" s="197" t="s">
        <v>107</v>
      </c>
      <c r="V3" s="196"/>
      <c r="W3" s="197" t="s">
        <v>108</v>
      </c>
      <c r="X3" s="196"/>
      <c r="Y3" s="197" t="s">
        <v>109</v>
      </c>
      <c r="Z3" s="196"/>
      <c r="AA3" s="197" t="s">
        <v>110</v>
      </c>
      <c r="AB3" s="196"/>
      <c r="AC3" s="197" t="s">
        <v>111</v>
      </c>
      <c r="AD3" s="196"/>
      <c r="AE3" s="192" t="s">
        <v>112</v>
      </c>
      <c r="AF3" s="196"/>
      <c r="AG3" s="197" t="s">
        <v>136</v>
      </c>
      <c r="AH3" s="196"/>
      <c r="AI3" s="197" t="s">
        <v>134</v>
      </c>
      <c r="AJ3" s="196"/>
      <c r="AK3" s="197" t="s">
        <v>113</v>
      </c>
      <c r="AL3" s="196"/>
      <c r="AM3" s="197" t="s">
        <v>44</v>
      </c>
      <c r="AN3" s="196"/>
      <c r="AO3" s="197" t="s">
        <v>26</v>
      </c>
      <c r="AP3" s="196"/>
      <c r="AQ3" s="197" t="s">
        <v>137</v>
      </c>
      <c r="AR3" s="196"/>
      <c r="AS3" s="197" t="s">
        <v>114</v>
      </c>
      <c r="AT3" s="196"/>
      <c r="AU3" s="197" t="s">
        <v>139</v>
      </c>
      <c r="AV3" s="196"/>
      <c r="AW3" s="197" t="s">
        <v>118</v>
      </c>
      <c r="AX3" s="196"/>
      <c r="AY3" s="197" t="s">
        <v>138</v>
      </c>
      <c r="AZ3" s="196"/>
      <c r="BA3" s="197" t="s">
        <v>115</v>
      </c>
      <c r="BB3" s="196"/>
      <c r="BC3" s="197" t="s">
        <v>18</v>
      </c>
      <c r="BD3" s="196"/>
      <c r="BE3" s="197" t="s">
        <v>49</v>
      </c>
      <c r="BF3" s="196"/>
      <c r="BG3" s="10" t="s">
        <v>116</v>
      </c>
      <c r="BH3" s="11"/>
      <c r="BI3" s="58"/>
    </row>
    <row r="4" spans="1:61" x14ac:dyDescent="0.25">
      <c r="A4" s="17" t="s">
        <v>8</v>
      </c>
      <c r="B4" s="25" t="s">
        <v>51</v>
      </c>
      <c r="C4" s="15">
        <v>428300</v>
      </c>
      <c r="D4" s="15"/>
      <c r="E4" s="15">
        <v>245000</v>
      </c>
      <c r="F4" s="15"/>
      <c r="G4" s="15">
        <v>1170000</v>
      </c>
      <c r="H4" s="15"/>
      <c r="I4" s="15">
        <v>32000</v>
      </c>
      <c r="J4" s="15"/>
      <c r="K4" s="15">
        <v>25500</v>
      </c>
      <c r="L4" s="15"/>
      <c r="M4" s="15">
        <v>2430</v>
      </c>
      <c r="N4" s="15"/>
      <c r="O4" s="33">
        <v>20650</v>
      </c>
      <c r="P4" s="15"/>
      <c r="Q4" s="33"/>
      <c r="R4" s="33">
        <v>494000</v>
      </c>
      <c r="S4" s="33"/>
      <c r="T4" s="33">
        <v>382000</v>
      </c>
      <c r="U4" s="33">
        <v>459000</v>
      </c>
      <c r="V4" s="33"/>
      <c r="W4" s="33">
        <v>391000</v>
      </c>
      <c r="X4" s="33"/>
      <c r="Y4" s="33"/>
      <c r="Z4" s="33">
        <v>370600</v>
      </c>
      <c r="AA4" s="33"/>
      <c r="AB4" s="33">
        <v>20650</v>
      </c>
      <c r="AC4" s="33"/>
      <c r="AD4" s="33">
        <v>127210</v>
      </c>
      <c r="AE4" s="33"/>
      <c r="AF4" s="33">
        <v>21250</v>
      </c>
      <c r="AG4" s="33"/>
      <c r="AH4" s="15">
        <v>14830</v>
      </c>
      <c r="AI4" s="33"/>
      <c r="AJ4" s="33">
        <v>105180</v>
      </c>
      <c r="AK4" s="33"/>
      <c r="AL4" s="33">
        <v>8983740</v>
      </c>
      <c r="AM4" s="33">
        <v>6009800</v>
      </c>
      <c r="AN4" s="33"/>
      <c r="AO4" s="33">
        <v>876500</v>
      </c>
      <c r="AP4" s="33"/>
      <c r="AQ4" s="33">
        <v>105180</v>
      </c>
      <c r="AR4" s="33"/>
      <c r="AS4" s="33">
        <v>123570</v>
      </c>
      <c r="AT4" s="33"/>
      <c r="AU4" s="33">
        <v>14830</v>
      </c>
      <c r="AV4" s="33"/>
      <c r="AW4" s="33"/>
      <c r="AX4" s="15"/>
      <c r="AY4" s="33"/>
      <c r="AZ4" s="33"/>
      <c r="BA4" s="33">
        <v>116500</v>
      </c>
      <c r="BB4" s="15"/>
      <c r="BC4" s="33">
        <v>470600</v>
      </c>
      <c r="BD4" s="15"/>
      <c r="BE4" s="33">
        <v>28600</v>
      </c>
      <c r="BF4" s="33"/>
      <c r="BG4" s="33"/>
      <c r="BH4" s="15"/>
      <c r="BI4" s="186"/>
    </row>
    <row r="5" spans="1:61" x14ac:dyDescent="0.25">
      <c r="A5" s="17" t="s">
        <v>8</v>
      </c>
      <c r="B5" s="16" t="s">
        <v>117</v>
      </c>
      <c r="C5" s="18"/>
      <c r="D5" s="18"/>
      <c r="E5" s="18"/>
      <c r="F5" s="18"/>
      <c r="G5" s="18"/>
      <c r="H5" s="18">
        <v>120000</v>
      </c>
      <c r="I5" s="18"/>
      <c r="J5" s="18"/>
      <c r="K5" s="18"/>
      <c r="L5" s="18"/>
      <c r="M5" s="18"/>
      <c r="N5" s="18"/>
      <c r="O5" s="33"/>
      <c r="P5" s="15"/>
      <c r="Q5" s="33"/>
      <c r="R5" s="33"/>
      <c r="S5" s="33"/>
      <c r="T5" s="33"/>
      <c r="U5" s="33"/>
      <c r="V5" s="33"/>
      <c r="W5" s="33"/>
      <c r="X5" s="33"/>
      <c r="Y5" s="33"/>
      <c r="Z5" s="33"/>
      <c r="AA5" s="33"/>
      <c r="AB5" s="33"/>
      <c r="AC5" s="33"/>
      <c r="AD5" s="33"/>
      <c r="AE5" s="33"/>
      <c r="AF5" s="33"/>
      <c r="AG5" s="33"/>
      <c r="AH5" s="15"/>
      <c r="AI5" s="33"/>
      <c r="AJ5" s="33"/>
      <c r="AK5" s="33"/>
      <c r="AL5" s="33"/>
      <c r="AM5" s="33">
        <v>120000</v>
      </c>
      <c r="AN5" s="33"/>
      <c r="AO5" s="33"/>
      <c r="AP5" s="33"/>
      <c r="AQ5" s="33"/>
      <c r="AR5" s="33"/>
      <c r="AS5" s="33"/>
      <c r="AT5" s="33"/>
      <c r="AU5" s="33"/>
      <c r="AV5" s="33"/>
      <c r="AW5" s="33"/>
      <c r="AX5" s="15"/>
      <c r="AY5" s="33"/>
      <c r="AZ5" s="33"/>
      <c r="BA5" s="33"/>
      <c r="BB5" s="15"/>
      <c r="BC5" s="33"/>
      <c r="BD5" s="15"/>
      <c r="BE5" s="33"/>
      <c r="BF5" s="33"/>
      <c r="BG5" s="33"/>
      <c r="BH5" s="15"/>
      <c r="BI5" s="186"/>
    </row>
    <row r="6" spans="1:61" x14ac:dyDescent="0.25">
      <c r="A6" s="17" t="s">
        <v>8</v>
      </c>
      <c r="B6" s="16" t="s">
        <v>118</v>
      </c>
      <c r="C6" s="20"/>
      <c r="D6" s="20">
        <f>C4*0.3</f>
        <v>128490</v>
      </c>
      <c r="E6" s="20"/>
      <c r="F6" s="20"/>
      <c r="G6" s="20"/>
      <c r="H6" s="20"/>
      <c r="I6" s="20"/>
      <c r="J6" s="20"/>
      <c r="K6" s="20"/>
      <c r="L6" s="20"/>
      <c r="M6" s="20"/>
      <c r="N6" s="20"/>
      <c r="O6" s="34"/>
      <c r="P6" s="20"/>
      <c r="Q6" s="34"/>
      <c r="R6" s="34"/>
      <c r="S6" s="34"/>
      <c r="T6" s="34"/>
      <c r="U6" s="34"/>
      <c r="V6" s="34"/>
      <c r="W6" s="34"/>
      <c r="X6" s="34"/>
      <c r="Y6" s="34"/>
      <c r="Z6" s="34"/>
      <c r="AA6" s="34"/>
      <c r="AB6" s="34"/>
      <c r="AC6" s="34"/>
      <c r="AD6" s="34"/>
      <c r="AE6" s="34"/>
      <c r="AF6" s="34"/>
      <c r="AG6" s="34"/>
      <c r="AH6" s="20"/>
      <c r="AI6" s="34"/>
      <c r="AJ6" s="34"/>
      <c r="AK6" s="34"/>
      <c r="AL6" s="34"/>
      <c r="AM6" s="34"/>
      <c r="AN6" s="34"/>
      <c r="AO6" s="34"/>
      <c r="AP6" s="34"/>
      <c r="AQ6" s="34"/>
      <c r="AR6" s="34"/>
      <c r="AS6" s="34"/>
      <c r="AT6" s="34"/>
      <c r="AU6" s="34"/>
      <c r="AV6" s="34"/>
      <c r="AW6" s="34">
        <v>128490</v>
      </c>
      <c r="AX6" s="20"/>
      <c r="AY6" s="34"/>
      <c r="AZ6" s="34"/>
      <c r="BA6" s="34"/>
      <c r="BB6" s="20"/>
      <c r="BC6" s="34"/>
      <c r="BD6" s="20"/>
      <c r="BE6" s="34"/>
      <c r="BF6" s="34"/>
      <c r="BG6" s="34"/>
      <c r="BH6" s="20"/>
      <c r="BI6" s="186"/>
    </row>
    <row r="7" spans="1:61" x14ac:dyDescent="0.25">
      <c r="A7" s="17" t="s">
        <v>8</v>
      </c>
      <c r="B7" s="16" t="s">
        <v>52</v>
      </c>
      <c r="C7" s="18"/>
      <c r="D7" s="18"/>
      <c r="E7" s="18"/>
      <c r="F7" s="18">
        <f>460000*0.15</f>
        <v>69000</v>
      </c>
      <c r="G7" s="18"/>
      <c r="H7" s="18"/>
      <c r="I7" s="18"/>
      <c r="J7" s="18"/>
      <c r="K7" s="18"/>
      <c r="L7" s="18"/>
      <c r="M7" s="18"/>
      <c r="N7" s="18"/>
      <c r="O7" s="33"/>
      <c r="P7" s="15"/>
      <c r="Q7" s="33"/>
      <c r="R7" s="33"/>
      <c r="S7" s="33"/>
      <c r="T7" s="33"/>
      <c r="U7" s="33"/>
      <c r="V7" s="33"/>
      <c r="W7" s="33"/>
      <c r="X7" s="33"/>
      <c r="Y7" s="33"/>
      <c r="Z7" s="33"/>
      <c r="AA7" s="33"/>
      <c r="AB7" s="33"/>
      <c r="AC7" s="33"/>
      <c r="AD7" s="33"/>
      <c r="AE7" s="33"/>
      <c r="AF7" s="33"/>
      <c r="AG7" s="33"/>
      <c r="AH7" s="15"/>
      <c r="AI7" s="33"/>
      <c r="AJ7" s="33"/>
      <c r="AK7" s="33"/>
      <c r="AL7" s="33"/>
      <c r="AM7" s="33"/>
      <c r="AN7" s="33"/>
      <c r="AO7" s="33"/>
      <c r="AP7" s="33"/>
      <c r="AQ7" s="33"/>
      <c r="AR7" s="33"/>
      <c r="AS7" s="33"/>
      <c r="AT7" s="33"/>
      <c r="AU7" s="33"/>
      <c r="AV7" s="33"/>
      <c r="AW7" s="33"/>
      <c r="AX7" s="15"/>
      <c r="AY7" s="33">
        <v>69000</v>
      </c>
      <c r="AZ7" s="33"/>
      <c r="BA7" s="33"/>
      <c r="BB7" s="15"/>
      <c r="BC7" s="33"/>
      <c r="BD7" s="15"/>
      <c r="BE7" s="33"/>
      <c r="BF7" s="33"/>
      <c r="BG7" s="33"/>
      <c r="BH7" s="15"/>
      <c r="BI7" s="186"/>
    </row>
    <row r="8" spans="1:61" x14ac:dyDescent="0.25">
      <c r="A8" s="108">
        <v>42004</v>
      </c>
      <c r="B8" s="16" t="s">
        <v>141</v>
      </c>
      <c r="C8" s="18"/>
      <c r="D8" s="18"/>
      <c r="E8" s="18"/>
      <c r="F8" s="18"/>
      <c r="G8" s="18"/>
      <c r="H8" s="18"/>
      <c r="I8" s="18"/>
      <c r="J8" s="18">
        <v>5000</v>
      </c>
      <c r="K8" s="18"/>
      <c r="L8" s="18"/>
      <c r="M8" s="18"/>
      <c r="N8" s="18"/>
      <c r="O8" s="33"/>
      <c r="P8" s="15"/>
      <c r="Q8" s="33"/>
      <c r="R8" s="33"/>
      <c r="S8" s="33"/>
      <c r="T8" s="33"/>
      <c r="U8" s="33"/>
      <c r="V8" s="33"/>
      <c r="W8" s="33"/>
      <c r="X8" s="33"/>
      <c r="Y8" s="33"/>
      <c r="Z8" s="33"/>
      <c r="AA8" s="33"/>
      <c r="AB8" s="33"/>
      <c r="AC8" s="33"/>
      <c r="AD8" s="33"/>
      <c r="AE8" s="33"/>
      <c r="AF8" s="33"/>
      <c r="AG8" s="33"/>
      <c r="AH8" s="15"/>
      <c r="AI8" s="33"/>
      <c r="AJ8" s="33"/>
      <c r="AK8" s="33"/>
      <c r="AL8" s="33"/>
      <c r="AM8" s="33"/>
      <c r="AN8" s="33"/>
      <c r="AO8" s="33">
        <v>5000</v>
      </c>
      <c r="AP8" s="33"/>
      <c r="AQ8" s="33"/>
      <c r="AR8" s="33"/>
      <c r="AS8" s="33"/>
      <c r="AT8" s="33"/>
      <c r="AU8" s="33"/>
      <c r="AV8" s="33"/>
      <c r="AW8" s="33"/>
      <c r="AX8" s="15"/>
      <c r="AY8" s="33"/>
      <c r="AZ8" s="33"/>
      <c r="BA8" s="33"/>
      <c r="BB8" s="15"/>
      <c r="BC8" s="33"/>
      <c r="BD8" s="15"/>
      <c r="BE8" s="33"/>
      <c r="BF8" s="33"/>
      <c r="BG8" s="33"/>
      <c r="BH8" s="15"/>
      <c r="BI8" s="186"/>
    </row>
    <row r="9" spans="1:61" x14ac:dyDescent="0.25">
      <c r="A9" s="17" t="s">
        <v>8</v>
      </c>
      <c r="B9" s="16" t="s">
        <v>119</v>
      </c>
      <c r="C9" s="20"/>
      <c r="D9" s="20"/>
      <c r="E9" s="20"/>
      <c r="F9" s="20"/>
      <c r="G9" s="20"/>
      <c r="H9" s="20"/>
      <c r="I9" s="20"/>
      <c r="J9" s="20"/>
      <c r="K9" s="20">
        <v>25500</v>
      </c>
      <c r="L9" s="20"/>
      <c r="M9" s="20"/>
      <c r="N9" s="20"/>
      <c r="O9" s="34"/>
      <c r="P9" s="20"/>
      <c r="Q9" s="34"/>
      <c r="R9" s="34"/>
      <c r="S9" s="34"/>
      <c r="T9" s="34"/>
      <c r="U9" s="34"/>
      <c r="V9" s="34"/>
      <c r="W9" s="34"/>
      <c r="X9" s="34"/>
      <c r="Y9" s="34"/>
      <c r="Z9" s="34"/>
      <c r="AA9" s="34"/>
      <c r="AB9" s="34"/>
      <c r="AC9" s="34"/>
      <c r="AD9" s="34"/>
      <c r="AE9" s="34"/>
      <c r="AF9" s="34"/>
      <c r="AG9" s="34"/>
      <c r="AH9" s="20"/>
      <c r="AI9" s="34"/>
      <c r="AJ9" s="34"/>
      <c r="AK9" s="34"/>
      <c r="AL9" s="34"/>
      <c r="AM9" s="34"/>
      <c r="AN9" s="34"/>
      <c r="AO9" s="34"/>
      <c r="AP9" s="34"/>
      <c r="AQ9" s="34"/>
      <c r="AR9" s="34"/>
      <c r="AS9" s="34"/>
      <c r="AT9" s="34"/>
      <c r="AU9" s="34"/>
      <c r="AV9" s="34"/>
      <c r="AW9" s="34"/>
      <c r="AX9" s="20"/>
      <c r="AY9" s="34"/>
      <c r="AZ9" s="34"/>
      <c r="BA9" s="34"/>
      <c r="BB9" s="20"/>
      <c r="BC9" s="34"/>
      <c r="BD9" s="20">
        <v>25500</v>
      </c>
      <c r="BE9" s="34"/>
      <c r="BF9" s="34"/>
      <c r="BG9" s="34"/>
      <c r="BH9" s="20"/>
      <c r="BI9" s="186"/>
    </row>
    <row r="10" spans="1:61" x14ac:dyDescent="0.25">
      <c r="A10" s="17" t="s">
        <v>8</v>
      </c>
      <c r="B10" s="13" t="s">
        <v>91</v>
      </c>
      <c r="C10" s="18"/>
      <c r="D10" s="18"/>
      <c r="E10" s="18"/>
      <c r="F10" s="18"/>
      <c r="G10" s="18"/>
      <c r="H10" s="18"/>
      <c r="I10" s="18"/>
      <c r="J10" s="18"/>
      <c r="K10" s="18"/>
      <c r="L10" s="18"/>
      <c r="M10" s="18"/>
      <c r="N10" s="18"/>
      <c r="O10" s="33"/>
      <c r="P10" s="15"/>
      <c r="Q10" s="33">
        <v>459000</v>
      </c>
      <c r="R10" s="33"/>
      <c r="S10" s="33">
        <v>391000</v>
      </c>
      <c r="T10" s="33"/>
      <c r="U10" s="33"/>
      <c r="V10" s="33">
        <v>459000</v>
      </c>
      <c r="W10" s="33"/>
      <c r="X10" s="33">
        <v>391000</v>
      </c>
      <c r="Y10" s="33"/>
      <c r="Z10" s="33"/>
      <c r="AA10" s="33"/>
      <c r="AB10" s="33"/>
      <c r="AC10" s="33"/>
      <c r="AD10" s="33"/>
      <c r="AE10" s="33"/>
      <c r="AF10" s="33"/>
      <c r="AG10" s="33"/>
      <c r="AH10" s="15"/>
      <c r="AI10" s="33"/>
      <c r="AJ10" s="33"/>
      <c r="AK10" s="33"/>
      <c r="AL10" s="33"/>
      <c r="AM10" s="33"/>
      <c r="AN10" s="33"/>
      <c r="AO10" s="33"/>
      <c r="AP10" s="33"/>
      <c r="AQ10" s="33"/>
      <c r="AR10" s="33"/>
      <c r="AS10" s="33"/>
      <c r="AT10" s="33"/>
      <c r="AU10" s="33"/>
      <c r="AV10" s="33"/>
      <c r="AW10" s="33"/>
      <c r="AX10" s="15"/>
      <c r="AY10" s="33"/>
      <c r="AZ10" s="33"/>
      <c r="BA10" s="33"/>
      <c r="BB10" s="15"/>
      <c r="BC10" s="33"/>
      <c r="BD10" s="15"/>
      <c r="BE10" s="33"/>
      <c r="BF10" s="33"/>
      <c r="BG10" s="33"/>
      <c r="BH10" s="15"/>
      <c r="BI10" s="186"/>
    </row>
    <row r="11" spans="1:61" x14ac:dyDescent="0.25">
      <c r="A11" s="17" t="s">
        <v>8</v>
      </c>
      <c r="B11" s="13" t="s">
        <v>11</v>
      </c>
      <c r="C11" s="19">
        <f t="shared" ref="C11:AJ11" si="0">SUM(C4:C10)</f>
        <v>428300</v>
      </c>
      <c r="D11" s="19">
        <f t="shared" si="0"/>
        <v>128490</v>
      </c>
      <c r="E11" s="19">
        <f t="shared" si="0"/>
        <v>245000</v>
      </c>
      <c r="F11" s="19">
        <f t="shared" si="0"/>
        <v>69000</v>
      </c>
      <c r="G11" s="19">
        <f t="shared" si="0"/>
        <v>1170000</v>
      </c>
      <c r="H11" s="19">
        <f t="shared" si="0"/>
        <v>120000</v>
      </c>
      <c r="I11" s="19">
        <f t="shared" si="0"/>
        <v>32000</v>
      </c>
      <c r="J11" s="19">
        <f t="shared" si="0"/>
        <v>5000</v>
      </c>
      <c r="K11" s="19">
        <f t="shared" si="0"/>
        <v>51000</v>
      </c>
      <c r="L11" s="19">
        <f t="shared" si="0"/>
        <v>0</v>
      </c>
      <c r="M11" s="19">
        <f t="shared" si="0"/>
        <v>2430</v>
      </c>
      <c r="N11" s="19">
        <f t="shared" si="0"/>
        <v>0</v>
      </c>
      <c r="O11" s="19">
        <f t="shared" si="0"/>
        <v>20650</v>
      </c>
      <c r="P11" s="19">
        <f t="shared" si="0"/>
        <v>0</v>
      </c>
      <c r="Q11" s="19">
        <f t="shared" si="0"/>
        <v>459000</v>
      </c>
      <c r="R11" s="19">
        <f t="shared" si="0"/>
        <v>494000</v>
      </c>
      <c r="S11" s="19">
        <f t="shared" si="0"/>
        <v>391000</v>
      </c>
      <c r="T11" s="19">
        <f t="shared" si="0"/>
        <v>382000</v>
      </c>
      <c r="U11" s="19">
        <f t="shared" si="0"/>
        <v>459000</v>
      </c>
      <c r="V11" s="19">
        <f t="shared" si="0"/>
        <v>459000</v>
      </c>
      <c r="W11" s="19">
        <f t="shared" si="0"/>
        <v>391000</v>
      </c>
      <c r="X11" s="19">
        <f t="shared" si="0"/>
        <v>391000</v>
      </c>
      <c r="Y11" s="19">
        <f t="shared" si="0"/>
        <v>0</v>
      </c>
      <c r="Z11" s="19">
        <f t="shared" si="0"/>
        <v>370600</v>
      </c>
      <c r="AA11" s="19">
        <f t="shared" si="0"/>
        <v>0</v>
      </c>
      <c r="AB11" s="19">
        <f t="shared" si="0"/>
        <v>20650</v>
      </c>
      <c r="AC11" s="19">
        <f t="shared" si="0"/>
        <v>0</v>
      </c>
      <c r="AD11" s="19">
        <f t="shared" si="0"/>
        <v>127210</v>
      </c>
      <c r="AE11" s="19">
        <f t="shared" si="0"/>
        <v>0</v>
      </c>
      <c r="AF11" s="19">
        <f t="shared" si="0"/>
        <v>21250</v>
      </c>
      <c r="AG11" s="19">
        <f t="shared" si="0"/>
        <v>0</v>
      </c>
      <c r="AH11" s="19">
        <f t="shared" si="0"/>
        <v>14830</v>
      </c>
      <c r="AI11" s="19">
        <f t="shared" si="0"/>
        <v>0</v>
      </c>
      <c r="AJ11" s="19">
        <f t="shared" si="0"/>
        <v>105180</v>
      </c>
      <c r="AK11" s="19">
        <f t="shared" ref="AK11:AX11" si="1">SUM(AK4:AK10)</f>
        <v>0</v>
      </c>
      <c r="AL11" s="19">
        <f t="shared" si="1"/>
        <v>8983740</v>
      </c>
      <c r="AM11" s="19">
        <f t="shared" si="1"/>
        <v>6129800</v>
      </c>
      <c r="AN11" s="19">
        <f t="shared" si="1"/>
        <v>0</v>
      </c>
      <c r="AO11" s="19">
        <f t="shared" si="1"/>
        <v>881500</v>
      </c>
      <c r="AP11" s="19">
        <f t="shared" si="1"/>
        <v>0</v>
      </c>
      <c r="AQ11" s="19">
        <f t="shared" si="1"/>
        <v>105180</v>
      </c>
      <c r="AR11" s="19">
        <f t="shared" si="1"/>
        <v>0</v>
      </c>
      <c r="AS11" s="19">
        <f t="shared" si="1"/>
        <v>123570</v>
      </c>
      <c r="AT11" s="19">
        <f t="shared" si="1"/>
        <v>0</v>
      </c>
      <c r="AU11" s="19">
        <f t="shared" si="1"/>
        <v>14830</v>
      </c>
      <c r="AV11" s="19">
        <f t="shared" si="1"/>
        <v>0</v>
      </c>
      <c r="AW11" s="19">
        <f t="shared" si="1"/>
        <v>128490</v>
      </c>
      <c r="AX11" s="19">
        <f t="shared" si="1"/>
        <v>0</v>
      </c>
      <c r="AY11" s="19">
        <f t="shared" ref="AY11:AZ11" si="2">SUM(AY4:AY10)</f>
        <v>69000</v>
      </c>
      <c r="AZ11" s="19">
        <f t="shared" si="2"/>
        <v>0</v>
      </c>
      <c r="BA11" s="19">
        <f t="shared" ref="BA11:BH11" si="3">SUM(BA4:BA10)</f>
        <v>116500</v>
      </c>
      <c r="BB11" s="19">
        <f t="shared" si="3"/>
        <v>0</v>
      </c>
      <c r="BC11" s="19">
        <f t="shared" si="3"/>
        <v>470600</v>
      </c>
      <c r="BD11" s="19">
        <f t="shared" si="3"/>
        <v>25500</v>
      </c>
      <c r="BE11" s="19">
        <f t="shared" si="3"/>
        <v>28600</v>
      </c>
      <c r="BF11" s="19">
        <f t="shared" si="3"/>
        <v>0</v>
      </c>
      <c r="BG11" s="19">
        <f t="shared" si="3"/>
        <v>0</v>
      </c>
      <c r="BH11" s="19">
        <f t="shared" si="3"/>
        <v>0</v>
      </c>
      <c r="BI11" s="186"/>
    </row>
    <row r="12" spans="1:61" x14ac:dyDescent="0.25">
      <c r="A12" s="17" t="s">
        <v>8</v>
      </c>
      <c r="B12" s="13" t="s">
        <v>12</v>
      </c>
      <c r="C12" s="20"/>
      <c r="D12" s="20"/>
      <c r="E12" s="20"/>
      <c r="F12" s="20"/>
      <c r="G12" s="20"/>
      <c r="H12" s="20"/>
      <c r="I12" s="20"/>
      <c r="J12" s="20"/>
      <c r="K12" s="20"/>
      <c r="L12" s="20"/>
      <c r="M12" s="20"/>
      <c r="N12" s="20"/>
      <c r="O12" s="36"/>
      <c r="P12" s="20"/>
      <c r="Q12" s="20"/>
      <c r="R12" s="20"/>
      <c r="S12" s="20"/>
      <c r="T12" s="20"/>
      <c r="U12" s="20"/>
      <c r="V12" s="20"/>
      <c r="W12" s="20"/>
      <c r="X12" s="20"/>
      <c r="Y12" s="20"/>
      <c r="Z12" s="20"/>
      <c r="AA12" s="20"/>
      <c r="AB12" s="20"/>
      <c r="AC12" s="20"/>
      <c r="AD12" s="20"/>
      <c r="AE12" s="20"/>
      <c r="AF12" s="20"/>
      <c r="AG12" s="20"/>
      <c r="AH12" s="20"/>
      <c r="AI12" s="20"/>
      <c r="AJ12" s="20"/>
      <c r="AK12" s="20">
        <f>AL11-AK11</f>
        <v>8983740</v>
      </c>
      <c r="AL12" s="20"/>
      <c r="AM12" s="20"/>
      <c r="AN12" s="20">
        <f>AM11-AN11</f>
        <v>6129800</v>
      </c>
      <c r="AO12" s="20"/>
      <c r="AP12" s="20">
        <f>AO11-AP11</f>
        <v>881500</v>
      </c>
      <c r="AQ12" s="20"/>
      <c r="AR12" s="20">
        <f>AQ11-AR11</f>
        <v>105180</v>
      </c>
      <c r="AS12" s="20"/>
      <c r="AT12" s="20">
        <f>AS11-AT11</f>
        <v>123570</v>
      </c>
      <c r="AU12" s="20"/>
      <c r="AV12" s="20">
        <f>AU11-AV11</f>
        <v>14830</v>
      </c>
      <c r="AW12" s="20"/>
      <c r="AX12" s="20">
        <f>AW11-AX11</f>
        <v>128490</v>
      </c>
      <c r="AY12" s="20"/>
      <c r="AZ12" s="20">
        <f>AY11-AZ11</f>
        <v>69000</v>
      </c>
      <c r="BA12" s="20"/>
      <c r="BB12" s="20">
        <f>BA11-BB11</f>
        <v>116500</v>
      </c>
      <c r="BC12" s="20"/>
      <c r="BD12" s="20">
        <f>BC11-BD11</f>
        <v>445100</v>
      </c>
      <c r="BE12" s="20"/>
      <c r="BF12" s="20">
        <f>BE11-BF11</f>
        <v>28600</v>
      </c>
      <c r="BG12" s="20"/>
      <c r="BH12" s="20">
        <f>U29</f>
        <v>941170</v>
      </c>
      <c r="BI12" s="186"/>
    </row>
    <row r="13" spans="1:61" x14ac:dyDescent="0.25">
      <c r="A13" s="17" t="s">
        <v>8</v>
      </c>
      <c r="B13" s="13" t="s">
        <v>120</v>
      </c>
      <c r="C13" s="18"/>
      <c r="D13" s="18"/>
      <c r="E13" s="18"/>
      <c r="F13" s="18"/>
      <c r="G13" s="18"/>
      <c r="H13" s="18"/>
      <c r="I13" s="18"/>
      <c r="J13" s="18"/>
      <c r="K13" s="18"/>
      <c r="L13" s="18"/>
      <c r="M13" s="18"/>
      <c r="N13" s="18"/>
      <c r="O13" s="96"/>
      <c r="P13" s="18"/>
      <c r="Q13" s="18"/>
      <c r="R13" s="18">
        <f>U29/2</f>
        <v>470585</v>
      </c>
      <c r="S13" s="18"/>
      <c r="T13" s="18">
        <f>U29/2</f>
        <v>470585</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f>BH12</f>
        <v>941170</v>
      </c>
      <c r="BH13" s="18"/>
      <c r="BI13" s="186"/>
    </row>
    <row r="14" spans="1:61" x14ac:dyDescent="0.25">
      <c r="A14" s="17" t="s">
        <v>8</v>
      </c>
      <c r="B14" s="13" t="s">
        <v>13</v>
      </c>
      <c r="C14" s="94"/>
      <c r="D14" s="94">
        <f>C11-D11</f>
        <v>299810</v>
      </c>
      <c r="E14" s="94"/>
      <c r="F14" s="94">
        <f>E11-F11</f>
        <v>176000</v>
      </c>
      <c r="G14" s="94"/>
      <c r="H14" s="94">
        <f>G11-H11</f>
        <v>1050000</v>
      </c>
      <c r="I14" s="94"/>
      <c r="J14" s="94">
        <f>I11-J11</f>
        <v>27000</v>
      </c>
      <c r="K14" s="94"/>
      <c r="L14" s="94">
        <f>K11-L11</f>
        <v>51000</v>
      </c>
      <c r="M14" s="94"/>
      <c r="N14" s="94">
        <f>M11-N11</f>
        <v>2430</v>
      </c>
      <c r="O14" s="35"/>
      <c r="P14" s="18">
        <f>O11-P11</f>
        <v>20650</v>
      </c>
      <c r="Q14" s="94">
        <f>R15-Q11</f>
        <v>505585</v>
      </c>
      <c r="R14" s="21"/>
      <c r="S14" s="21">
        <f>T15-S11</f>
        <v>461585</v>
      </c>
      <c r="T14" s="21"/>
      <c r="U14" s="21"/>
      <c r="V14" s="21"/>
      <c r="W14" s="21"/>
      <c r="X14" s="21"/>
      <c r="Y14" s="21">
        <f>Z11-Y11</f>
        <v>370600</v>
      </c>
      <c r="Z14" s="21"/>
      <c r="AA14" s="21">
        <f>AB11-AA11</f>
        <v>20650</v>
      </c>
      <c r="AB14" s="21"/>
      <c r="AC14" s="21">
        <f>AD15-AC11</f>
        <v>127210</v>
      </c>
      <c r="AD14" s="21"/>
      <c r="AE14" s="21">
        <f>AF15-AE11</f>
        <v>21250</v>
      </c>
      <c r="AF14" s="21"/>
      <c r="AG14" s="21">
        <f>AH15-AG11</f>
        <v>14830</v>
      </c>
      <c r="AH14" s="21"/>
      <c r="AI14" s="21">
        <f>AJ15-AI11</f>
        <v>105180</v>
      </c>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186"/>
    </row>
    <row r="15" spans="1:61" ht="15.75" thickBot="1" x14ac:dyDescent="0.3">
      <c r="A15" s="22"/>
      <c r="B15" s="13"/>
      <c r="C15" s="23">
        <f>SUM(C11:C14)</f>
        <v>428300</v>
      </c>
      <c r="D15" s="23">
        <f>SUM(D11:D14)</f>
        <v>428300</v>
      </c>
      <c r="E15" s="23">
        <f>SUM(E11:E14)</f>
        <v>245000</v>
      </c>
      <c r="F15" s="23">
        <f>SUM(F11:F14)</f>
        <v>245000</v>
      </c>
      <c r="G15" s="23">
        <f t="shared" ref="G15:L15" si="4">SUM(G11:G14)</f>
        <v>1170000</v>
      </c>
      <c r="H15" s="23">
        <f t="shared" si="4"/>
        <v>1170000</v>
      </c>
      <c r="I15" s="23">
        <f t="shared" si="4"/>
        <v>32000</v>
      </c>
      <c r="J15" s="23">
        <f t="shared" si="4"/>
        <v>32000</v>
      </c>
      <c r="K15" s="23">
        <f t="shared" si="4"/>
        <v>51000</v>
      </c>
      <c r="L15" s="23">
        <f t="shared" si="4"/>
        <v>51000</v>
      </c>
      <c r="M15" s="23">
        <f>SUM(M11:M14)</f>
        <v>2430</v>
      </c>
      <c r="N15" s="23">
        <f>SUM(N11:N14)</f>
        <v>2430</v>
      </c>
      <c r="O15" s="38">
        <f>SUM(O11:O14)</f>
        <v>20650</v>
      </c>
      <c r="P15" s="39">
        <f>SUM(P11:P14)</f>
        <v>20650</v>
      </c>
      <c r="Q15" s="23">
        <f t="shared" ref="Q15:BH15" si="5">SUM(Q11:Q14)</f>
        <v>964585</v>
      </c>
      <c r="R15" s="23">
        <f t="shared" si="5"/>
        <v>964585</v>
      </c>
      <c r="S15" s="23">
        <f t="shared" si="5"/>
        <v>852585</v>
      </c>
      <c r="T15" s="23">
        <f t="shared" si="5"/>
        <v>852585</v>
      </c>
      <c r="U15" s="23">
        <f t="shared" si="5"/>
        <v>459000</v>
      </c>
      <c r="V15" s="23">
        <f t="shared" si="5"/>
        <v>459000</v>
      </c>
      <c r="W15" s="23">
        <f t="shared" si="5"/>
        <v>391000</v>
      </c>
      <c r="X15" s="23">
        <f t="shared" si="5"/>
        <v>391000</v>
      </c>
      <c r="Y15" s="23">
        <f t="shared" si="5"/>
        <v>370600</v>
      </c>
      <c r="Z15" s="23">
        <f t="shared" si="5"/>
        <v>370600</v>
      </c>
      <c r="AA15" s="23">
        <f t="shared" si="5"/>
        <v>20650</v>
      </c>
      <c r="AB15" s="23">
        <f t="shared" si="5"/>
        <v>20650</v>
      </c>
      <c r="AC15" s="23">
        <f t="shared" si="5"/>
        <v>127210</v>
      </c>
      <c r="AD15" s="23">
        <f t="shared" si="5"/>
        <v>127210</v>
      </c>
      <c r="AE15" s="23">
        <f t="shared" si="5"/>
        <v>21250</v>
      </c>
      <c r="AF15" s="23">
        <f t="shared" si="5"/>
        <v>21250</v>
      </c>
      <c r="AG15" s="23">
        <f t="shared" si="5"/>
        <v>14830</v>
      </c>
      <c r="AH15" s="23">
        <f t="shared" si="5"/>
        <v>14830</v>
      </c>
      <c r="AI15" s="23">
        <f t="shared" si="5"/>
        <v>105180</v>
      </c>
      <c r="AJ15" s="23">
        <f t="shared" si="5"/>
        <v>105180</v>
      </c>
      <c r="AK15" s="23">
        <f t="shared" si="5"/>
        <v>8983740</v>
      </c>
      <c r="AL15" s="23">
        <f t="shared" si="5"/>
        <v>8983740</v>
      </c>
      <c r="AM15" s="23">
        <f t="shared" si="5"/>
        <v>6129800</v>
      </c>
      <c r="AN15" s="23">
        <f t="shared" si="5"/>
        <v>6129800</v>
      </c>
      <c r="AO15" s="23">
        <f t="shared" si="5"/>
        <v>881500</v>
      </c>
      <c r="AP15" s="23">
        <f t="shared" si="5"/>
        <v>881500</v>
      </c>
      <c r="AQ15" s="23">
        <f t="shared" si="5"/>
        <v>105180</v>
      </c>
      <c r="AR15" s="23">
        <f t="shared" si="5"/>
        <v>105180</v>
      </c>
      <c r="AS15" s="23">
        <f t="shared" si="5"/>
        <v>123570</v>
      </c>
      <c r="AT15" s="23">
        <f t="shared" si="5"/>
        <v>123570</v>
      </c>
      <c r="AU15" s="23">
        <f t="shared" si="5"/>
        <v>14830</v>
      </c>
      <c r="AV15" s="23">
        <f t="shared" si="5"/>
        <v>14830</v>
      </c>
      <c r="AW15" s="23">
        <f t="shared" si="5"/>
        <v>128490</v>
      </c>
      <c r="AX15" s="23">
        <f t="shared" si="5"/>
        <v>128490</v>
      </c>
      <c r="AY15" s="23">
        <f t="shared" si="5"/>
        <v>69000</v>
      </c>
      <c r="AZ15" s="23">
        <f t="shared" si="5"/>
        <v>69000</v>
      </c>
      <c r="BA15" s="23">
        <f t="shared" si="5"/>
        <v>116500</v>
      </c>
      <c r="BB15" s="23">
        <f t="shared" si="5"/>
        <v>116500</v>
      </c>
      <c r="BC15" s="23">
        <f t="shared" si="5"/>
        <v>470600</v>
      </c>
      <c r="BD15" s="23">
        <f t="shared" si="5"/>
        <v>470600</v>
      </c>
      <c r="BE15" s="23">
        <f>SUM(BE11:BE14)</f>
        <v>28600</v>
      </c>
      <c r="BF15" s="23">
        <f>SUM(BF11:BF14)</f>
        <v>28600</v>
      </c>
      <c r="BG15" s="23">
        <f t="shared" si="5"/>
        <v>941170</v>
      </c>
      <c r="BH15" s="23">
        <f t="shared" si="5"/>
        <v>941170</v>
      </c>
      <c r="BI15" s="186"/>
    </row>
    <row r="16" spans="1:61" ht="15.75" thickTop="1" x14ac:dyDescent="0.25">
      <c r="A16" s="22"/>
      <c r="B16" s="13"/>
      <c r="C16" s="13"/>
      <c r="D16" s="13"/>
      <c r="E16" s="13"/>
      <c r="F16" s="13"/>
      <c r="G16" s="13"/>
      <c r="H16" s="13"/>
      <c r="I16" s="13"/>
      <c r="J16" s="13"/>
      <c r="BI16" s="58"/>
    </row>
    <row r="17" spans="1:59"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58"/>
    </row>
    <row r="18" spans="1:59" x14ac:dyDescent="0.25">
      <c r="A18" s="13"/>
      <c r="B18" s="13"/>
      <c r="C18" s="8"/>
      <c r="D18" s="8"/>
      <c r="E18" s="32" t="s">
        <v>121</v>
      </c>
      <c r="F18" s="32"/>
      <c r="G18" s="32"/>
      <c r="H18" s="32"/>
      <c r="I18" s="8"/>
      <c r="J18" s="8"/>
      <c r="K18" s="13"/>
      <c r="L18" s="13"/>
      <c r="M18" s="13"/>
      <c r="N18" s="13"/>
      <c r="O18" s="13"/>
      <c r="P18" s="13"/>
      <c r="Q18" s="13"/>
      <c r="R18" s="192" t="s">
        <v>12</v>
      </c>
      <c r="S18" s="192"/>
      <c r="T18" s="192"/>
      <c r="U18" s="192"/>
      <c r="V18" s="192"/>
      <c r="W18" s="192"/>
      <c r="X18" s="192"/>
      <c r="Y18" s="192"/>
      <c r="Z18" s="13"/>
      <c r="AA18" s="13"/>
      <c r="AB18" s="13"/>
      <c r="AC18" s="13"/>
      <c r="AD18" s="13"/>
      <c r="AE18" s="13"/>
      <c r="AF18" s="13"/>
      <c r="AG18" s="106"/>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58"/>
      <c r="BG18" s="13"/>
    </row>
    <row r="19" spans="1:59" x14ac:dyDescent="0.25">
      <c r="A19" s="13"/>
      <c r="B19" s="13"/>
      <c r="C19" s="44" t="str">
        <f>C3</f>
        <v>Biler</v>
      </c>
      <c r="D19" s="44"/>
      <c r="E19" s="44"/>
      <c r="F19" s="48">
        <f>D14</f>
        <v>299810</v>
      </c>
      <c r="G19" s="51">
        <f>Q14</f>
        <v>505585</v>
      </c>
      <c r="H19" s="44"/>
      <c r="I19" s="44" t="str">
        <f>Q3</f>
        <v>Bordal kapital</v>
      </c>
      <c r="J19" s="44"/>
      <c r="K19" s="13"/>
      <c r="L19" s="13"/>
      <c r="M19" s="13"/>
      <c r="N19" s="13"/>
      <c r="O19" s="13"/>
      <c r="P19" s="13"/>
      <c r="Q19" s="13"/>
      <c r="R19" s="47" t="str">
        <f>AM3</f>
        <v>Varekjøp</v>
      </c>
      <c r="S19" s="47"/>
      <c r="T19" s="47"/>
      <c r="U19" s="48">
        <f>AN12</f>
        <v>6129800</v>
      </c>
      <c r="V19" s="49">
        <f>AK12</f>
        <v>8983740</v>
      </c>
      <c r="W19" s="49"/>
      <c r="X19" s="47" t="str">
        <f>AK3</f>
        <v>Avg. pl. varesalg</v>
      </c>
      <c r="Y19" s="47"/>
      <c r="Z19" s="13"/>
      <c r="AA19" s="13"/>
      <c r="AB19" s="13"/>
      <c r="AC19" s="13"/>
      <c r="AD19" s="13"/>
      <c r="AE19" s="13"/>
      <c r="AF19" s="13"/>
      <c r="AG19" s="52"/>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58"/>
      <c r="BG19" s="13"/>
    </row>
    <row r="20" spans="1:59" x14ac:dyDescent="0.25">
      <c r="A20" s="13"/>
      <c r="B20" s="13"/>
      <c r="C20" s="13" t="str">
        <f>E3</f>
        <v>Inventar</v>
      </c>
      <c r="D20" s="13"/>
      <c r="E20" s="13"/>
      <c r="F20" s="45">
        <f>F14</f>
        <v>176000</v>
      </c>
      <c r="G20" s="52">
        <f>S14</f>
        <v>461585</v>
      </c>
      <c r="H20" s="13"/>
      <c r="I20" s="13" t="str">
        <f>S3</f>
        <v>Rød kapital</v>
      </c>
      <c r="J20" s="13"/>
      <c r="K20" s="13"/>
      <c r="L20" s="13"/>
      <c r="M20" s="13"/>
      <c r="N20" s="13"/>
      <c r="O20" s="13"/>
      <c r="P20" s="13"/>
      <c r="Q20" s="13"/>
      <c r="R20" s="44" t="str">
        <f>AO3</f>
        <v>Lønn</v>
      </c>
      <c r="S20" s="44"/>
      <c r="T20" s="44"/>
      <c r="U20" s="45">
        <f>AP12</f>
        <v>881500</v>
      </c>
      <c r="V20" s="51"/>
      <c r="W20" s="51"/>
      <c r="X20" s="51"/>
      <c r="Y20" s="44"/>
      <c r="Z20" s="13"/>
      <c r="AA20" s="13"/>
      <c r="AB20" s="13"/>
      <c r="AC20" s="13"/>
      <c r="AD20" s="13"/>
      <c r="AE20" s="13"/>
      <c r="AF20" s="13"/>
      <c r="AG20" s="52"/>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58"/>
      <c r="BG20" s="13"/>
    </row>
    <row r="21" spans="1:59" x14ac:dyDescent="0.25">
      <c r="A21" s="13"/>
      <c r="B21" s="13"/>
      <c r="C21" s="13" t="str">
        <f>G3</f>
        <v>Varebeholdning</v>
      </c>
      <c r="D21" s="13"/>
      <c r="E21" s="13"/>
      <c r="F21" s="45">
        <f>H14</f>
        <v>1050000</v>
      </c>
      <c r="G21" s="52">
        <f>Y14</f>
        <v>370600</v>
      </c>
      <c r="H21" s="13"/>
      <c r="I21" s="13" t="str">
        <f>Y3</f>
        <v>Kassekreditt</v>
      </c>
      <c r="J21" s="13"/>
      <c r="K21" s="13"/>
      <c r="L21" s="13"/>
      <c r="M21" s="13"/>
      <c r="N21" s="13"/>
      <c r="O21" s="13"/>
      <c r="P21" s="13"/>
      <c r="Q21" s="13"/>
      <c r="R21" s="13" t="str">
        <f>AQ3</f>
        <v>Feriepenger</v>
      </c>
      <c r="S21" s="13"/>
      <c r="T21" s="13"/>
      <c r="U21" s="45">
        <f>AR12</f>
        <v>105180</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58"/>
      <c r="BG21" s="13"/>
    </row>
    <row r="22" spans="1:59" x14ac:dyDescent="0.25">
      <c r="A22" s="13"/>
      <c r="B22" s="13"/>
      <c r="C22" s="13" t="str">
        <f>I3</f>
        <v>Forskudd på lønn</v>
      </c>
      <c r="D22" s="13"/>
      <c r="E22" s="13"/>
      <c r="F22" s="45">
        <f>J14</f>
        <v>27000</v>
      </c>
      <c r="G22" s="52">
        <f>AA14</f>
        <v>20650</v>
      </c>
      <c r="H22" s="13"/>
      <c r="I22" s="13" t="s">
        <v>122</v>
      </c>
      <c r="J22" s="13"/>
      <c r="K22" s="13"/>
      <c r="L22" s="13"/>
      <c r="M22" s="13"/>
      <c r="N22" s="13"/>
      <c r="O22" s="13"/>
      <c r="P22" s="13"/>
      <c r="Q22" s="13"/>
      <c r="R22" s="101" t="str">
        <f>AS3</f>
        <v>Arbeidsgiveravgift</v>
      </c>
      <c r="S22" s="13"/>
      <c r="T22" s="13"/>
      <c r="U22" s="45">
        <f>AT12</f>
        <v>123570</v>
      </c>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58"/>
      <c r="BG22" s="13"/>
    </row>
    <row r="23" spans="1:59" x14ac:dyDescent="0.25">
      <c r="A23" s="13"/>
      <c r="B23" s="13"/>
      <c r="C23" s="13" t="s">
        <v>63</v>
      </c>
      <c r="D23" s="13"/>
      <c r="E23" s="13"/>
      <c r="F23" s="45">
        <f>L14</f>
        <v>51000</v>
      </c>
      <c r="G23" s="52">
        <f>AC14</f>
        <v>127210</v>
      </c>
      <c r="H23" s="13"/>
      <c r="I23" s="13" t="s">
        <v>123</v>
      </c>
      <c r="J23" s="13"/>
      <c r="K23" s="13"/>
      <c r="L23" s="13"/>
      <c r="M23" s="13"/>
      <c r="N23" s="13"/>
      <c r="O23" s="13"/>
      <c r="P23" s="13"/>
      <c r="Q23" s="13"/>
      <c r="R23" s="101" t="s">
        <v>140</v>
      </c>
      <c r="S23" s="13"/>
      <c r="T23" s="13"/>
      <c r="U23" s="45">
        <f>AV12</f>
        <v>14830</v>
      </c>
      <c r="V23" s="13"/>
      <c r="W23" s="13"/>
      <c r="X23" s="13"/>
      <c r="Y23" s="13"/>
      <c r="Z23" s="13"/>
      <c r="AA23" s="13"/>
      <c r="AB23" s="13"/>
      <c r="AC23" s="13"/>
      <c r="AD23" s="13"/>
      <c r="AE23" s="13"/>
      <c r="AF23" s="13"/>
      <c r="AG23" s="106"/>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58"/>
      <c r="BG23" s="13"/>
    </row>
    <row r="24" spans="1:59" x14ac:dyDescent="0.25">
      <c r="A24" s="13"/>
      <c r="B24" s="13"/>
      <c r="C24" s="53" t="str">
        <f>M3</f>
        <v>Kontanter</v>
      </c>
      <c r="D24" s="44"/>
      <c r="E24" s="44"/>
      <c r="F24" s="45">
        <f>N14</f>
        <v>2430</v>
      </c>
      <c r="G24" s="51">
        <f>AE14</f>
        <v>21250</v>
      </c>
      <c r="H24" s="44"/>
      <c r="I24" s="44" t="s">
        <v>124</v>
      </c>
      <c r="J24" s="44"/>
      <c r="K24" s="13"/>
      <c r="L24" s="13"/>
      <c r="M24" s="13"/>
      <c r="N24" s="13"/>
      <c r="O24" s="13"/>
      <c r="P24" s="13"/>
      <c r="Q24" s="13"/>
      <c r="R24" s="101" t="str">
        <f>AW3</f>
        <v>Avskrivning biler</v>
      </c>
      <c r="S24" s="13"/>
      <c r="T24" s="13"/>
      <c r="U24" s="45">
        <v>128490</v>
      </c>
      <c r="V24" s="13"/>
      <c r="W24" s="13"/>
      <c r="X24" s="13"/>
      <c r="Y24" s="13"/>
      <c r="Z24" s="13"/>
      <c r="AA24" s="13"/>
      <c r="AB24" s="13"/>
      <c r="AC24" s="13"/>
      <c r="AD24" s="13"/>
      <c r="AE24" s="13"/>
      <c r="AF24" s="13"/>
      <c r="AG24" s="52"/>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58"/>
      <c r="BG24" s="13"/>
    </row>
    <row r="25" spans="1:59" x14ac:dyDescent="0.25">
      <c r="A25" s="13"/>
      <c r="B25" s="13"/>
      <c r="C25" s="13" t="s">
        <v>125</v>
      </c>
      <c r="D25" s="13"/>
      <c r="E25" s="13"/>
      <c r="F25" s="45">
        <f>P14</f>
        <v>20650</v>
      </c>
      <c r="G25" s="52">
        <f>AG14</f>
        <v>14830</v>
      </c>
      <c r="H25" s="13"/>
      <c r="I25" s="13" t="s">
        <v>126</v>
      </c>
      <c r="J25" s="13"/>
      <c r="K25" s="13"/>
      <c r="L25" s="13"/>
      <c r="M25" s="13"/>
      <c r="N25" s="13"/>
      <c r="O25" s="13"/>
      <c r="P25" s="13"/>
      <c r="Q25" s="13"/>
      <c r="R25" s="101" t="s">
        <v>52</v>
      </c>
      <c r="S25" s="13"/>
      <c r="T25" s="13"/>
      <c r="U25" s="45">
        <v>69000</v>
      </c>
      <c r="V25" s="13"/>
      <c r="W25" s="13"/>
      <c r="X25" s="13"/>
      <c r="Y25" s="13"/>
      <c r="Z25" s="13"/>
      <c r="AA25" s="13"/>
      <c r="AB25" s="13"/>
      <c r="AC25" s="13"/>
      <c r="AD25" s="13"/>
      <c r="AE25" s="13"/>
      <c r="AF25" s="13"/>
      <c r="AG25" s="52"/>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58"/>
      <c r="BG25" s="13"/>
    </row>
    <row r="26" spans="1:59" x14ac:dyDescent="0.25">
      <c r="A26" s="13"/>
      <c r="B26" s="13"/>
      <c r="C26" s="13"/>
      <c r="D26" s="13"/>
      <c r="E26" s="13"/>
      <c r="F26" s="107"/>
      <c r="G26" s="52">
        <f>AI14</f>
        <v>105180</v>
      </c>
      <c r="H26" s="13"/>
      <c r="I26" s="13" t="s">
        <v>127</v>
      </c>
      <c r="J26" s="13"/>
      <c r="K26" s="13"/>
      <c r="L26" s="13"/>
      <c r="M26" s="13"/>
      <c r="N26" s="13"/>
      <c r="O26" s="13"/>
      <c r="P26" s="13"/>
      <c r="Q26" s="13"/>
      <c r="R26" s="101" t="str">
        <f>BA3</f>
        <v>Bilkostnader</v>
      </c>
      <c r="S26" s="13"/>
      <c r="T26" s="13"/>
      <c r="U26" s="45">
        <f>BB12</f>
        <v>116500</v>
      </c>
      <c r="V26" s="51"/>
      <c r="W26" s="51"/>
      <c r="X26" s="52"/>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58"/>
      <c r="BG26" s="13"/>
    </row>
    <row r="27" spans="1:59" ht="15.75" thickBot="1" x14ac:dyDescent="0.3">
      <c r="A27" s="13"/>
      <c r="B27" s="13"/>
      <c r="C27" s="13"/>
      <c r="D27" s="13"/>
      <c r="E27" s="13"/>
      <c r="F27" s="56">
        <f>SUM(F19:F26)</f>
        <v>1626890</v>
      </c>
      <c r="G27" s="38">
        <f>SUM(G19:G26)</f>
        <v>1626890</v>
      </c>
      <c r="H27" s="13"/>
      <c r="I27" s="13"/>
      <c r="J27" s="13"/>
      <c r="K27" s="13"/>
      <c r="L27" s="13"/>
      <c r="M27" s="13"/>
      <c r="N27" s="13"/>
      <c r="O27" s="13"/>
      <c r="P27" s="13"/>
      <c r="Q27" s="13"/>
      <c r="R27" s="13" t="s">
        <v>24</v>
      </c>
      <c r="S27" s="13"/>
      <c r="T27" s="13"/>
      <c r="U27" s="51">
        <f>BD12</f>
        <v>445100</v>
      </c>
      <c r="V27" s="51"/>
      <c r="W27" s="51"/>
      <c r="X27" s="52"/>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58"/>
      <c r="BG27" s="13"/>
    </row>
    <row r="28" spans="1:59" ht="15.75" thickTop="1" x14ac:dyDescent="0.25">
      <c r="R28" s="13" t="str">
        <f>BE3</f>
        <v>Rentekostnader</v>
      </c>
      <c r="S28" s="13"/>
      <c r="T28" s="13"/>
      <c r="U28" s="51">
        <f>BF12</f>
        <v>28600</v>
      </c>
      <c r="V28" s="51"/>
      <c r="W28" s="51"/>
      <c r="X28" s="51"/>
      <c r="Y28" s="13"/>
      <c r="BF28" s="50"/>
    </row>
    <row r="29" spans="1:59" x14ac:dyDescent="0.25">
      <c r="R29" s="13" t="s">
        <v>94</v>
      </c>
      <c r="S29" s="13"/>
      <c r="T29" s="13"/>
      <c r="U29" s="109">
        <v>941170</v>
      </c>
      <c r="V29" s="102"/>
      <c r="BG29" s="50"/>
    </row>
    <row r="30" spans="1:59" ht="15.75" thickBot="1" x14ac:dyDescent="0.3">
      <c r="R30" s="13"/>
      <c r="S30" s="13"/>
      <c r="T30" s="13"/>
      <c r="U30" s="56">
        <f>SUM(U19:U29)</f>
        <v>8983740</v>
      </c>
      <c r="V30" s="110">
        <f>SUM(V19:V29)</f>
        <v>8983740</v>
      </c>
      <c r="BG30" s="50"/>
    </row>
    <row r="31" spans="1:59" ht="15.75" thickTop="1" x14ac:dyDescent="0.25">
      <c r="BG31" s="50"/>
    </row>
    <row r="32" spans="1:59" x14ac:dyDescent="0.25">
      <c r="BG32" s="50"/>
    </row>
    <row r="33" spans="21:59" x14ac:dyDescent="0.25">
      <c r="U33" s="68">
        <f>V30-U30</f>
        <v>0</v>
      </c>
      <c r="BG33" s="50"/>
    </row>
    <row r="34" spans="21:59" x14ac:dyDescent="0.25">
      <c r="BG34" s="50"/>
    </row>
    <row r="35" spans="21:59" x14ac:dyDescent="0.25">
      <c r="BG35" s="50"/>
    </row>
    <row r="36" spans="21:59" x14ac:dyDescent="0.25">
      <c r="BG36" s="50"/>
    </row>
  </sheetData>
  <mergeCells count="45">
    <mergeCell ref="Y2:Z2"/>
    <mergeCell ref="G2:H2"/>
    <mergeCell ref="I2:J2"/>
    <mergeCell ref="S2:T2"/>
    <mergeCell ref="U2:V2"/>
    <mergeCell ref="W2:X2"/>
    <mergeCell ref="BA2:BB2"/>
    <mergeCell ref="AA2:AB2"/>
    <mergeCell ref="AC2:AD2"/>
    <mergeCell ref="AE2:AF2"/>
    <mergeCell ref="AG2:AH2"/>
    <mergeCell ref="AI2:AJ2"/>
    <mergeCell ref="AK2:AL2"/>
    <mergeCell ref="AK3:AL3"/>
    <mergeCell ref="AM3:AN3"/>
    <mergeCell ref="BC2:BD2"/>
    <mergeCell ref="BE2:BF2"/>
    <mergeCell ref="G3:H3"/>
    <mergeCell ref="I3:J3"/>
    <mergeCell ref="S3:T3"/>
    <mergeCell ref="U3:V3"/>
    <mergeCell ref="W3:X3"/>
    <mergeCell ref="Y3:Z3"/>
    <mergeCell ref="AA3:AB3"/>
    <mergeCell ref="AM2:AN2"/>
    <mergeCell ref="AO2:AP2"/>
    <mergeCell ref="AQ2:AR2"/>
    <mergeCell ref="AS2:AT2"/>
    <mergeCell ref="AW2:AX2"/>
    <mergeCell ref="BE3:BF3"/>
    <mergeCell ref="R18:Y18"/>
    <mergeCell ref="AY2:AZ2"/>
    <mergeCell ref="AY3:AZ3"/>
    <mergeCell ref="AU2:AV2"/>
    <mergeCell ref="AU3:AV3"/>
    <mergeCell ref="AO3:AP3"/>
    <mergeCell ref="AQ3:AR3"/>
    <mergeCell ref="AS3:AT3"/>
    <mergeCell ref="AW3:AX3"/>
    <mergeCell ref="BA3:BB3"/>
    <mergeCell ref="BC3:BD3"/>
    <mergeCell ref="AC3:AD3"/>
    <mergeCell ref="AE3:AF3"/>
    <mergeCell ref="AG3:AH3"/>
    <mergeCell ref="AI3:AJ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B3" sqref="B3"/>
    </sheetView>
  </sheetViews>
  <sheetFormatPr baseColWidth="10" defaultRowHeight="15" x14ac:dyDescent="0.25"/>
  <cols>
    <col min="2" max="2" width="33.5703125" bestFit="1" customWidth="1"/>
  </cols>
  <sheetData>
    <row r="1" spans="1:10" x14ac:dyDescent="0.25">
      <c r="A1" s="226" t="s">
        <v>236</v>
      </c>
    </row>
    <row r="2" spans="1:10" x14ac:dyDescent="0.25">
      <c r="A2" s="112" t="s">
        <v>100</v>
      </c>
      <c r="B2" s="113"/>
      <c r="C2" s="207" t="s">
        <v>72</v>
      </c>
      <c r="D2" s="207"/>
      <c r="E2" s="207" t="s">
        <v>73</v>
      </c>
      <c r="F2" s="208"/>
      <c r="G2" s="209" t="s">
        <v>142</v>
      </c>
      <c r="H2" s="207"/>
      <c r="I2" s="207" t="s">
        <v>143</v>
      </c>
      <c r="J2" s="207"/>
    </row>
    <row r="3" spans="1:10" x14ac:dyDescent="0.25">
      <c r="A3" s="114" t="s">
        <v>70</v>
      </c>
      <c r="B3" s="115" t="s">
        <v>144</v>
      </c>
      <c r="C3" s="116" t="s">
        <v>74</v>
      </c>
      <c r="D3" s="116" t="s">
        <v>75</v>
      </c>
      <c r="E3" s="116" t="s">
        <v>74</v>
      </c>
      <c r="F3" s="117" t="s">
        <v>75</v>
      </c>
      <c r="G3" s="118" t="s">
        <v>74</v>
      </c>
      <c r="H3" s="116" t="s">
        <v>75</v>
      </c>
      <c r="I3" s="116" t="s">
        <v>74</v>
      </c>
      <c r="J3" s="116" t="s">
        <v>75</v>
      </c>
    </row>
    <row r="4" spans="1:10" x14ac:dyDescent="0.25">
      <c r="A4" s="59">
        <v>1230</v>
      </c>
      <c r="B4" s="59" t="s">
        <v>101</v>
      </c>
      <c r="C4" s="119">
        <v>428300</v>
      </c>
      <c r="D4" s="120"/>
      <c r="E4" s="119"/>
      <c r="F4" s="121">
        <f>C4*0.3</f>
        <v>128490</v>
      </c>
      <c r="G4" s="122"/>
      <c r="H4" s="119"/>
      <c r="I4" s="119">
        <f>C4-F4</f>
        <v>299810</v>
      </c>
      <c r="J4" s="119"/>
    </row>
    <row r="5" spans="1:10" x14ac:dyDescent="0.25">
      <c r="A5" s="59">
        <v>1250</v>
      </c>
      <c r="B5" s="59" t="s">
        <v>33</v>
      </c>
      <c r="C5" s="119">
        <v>245000</v>
      </c>
      <c r="D5" s="120"/>
      <c r="E5" s="119"/>
      <c r="F5" s="121">
        <f>460000*0.15</f>
        <v>69000</v>
      </c>
      <c r="G5" s="122"/>
      <c r="H5" s="119"/>
      <c r="I5" s="119">
        <f>C5-F5</f>
        <v>176000</v>
      </c>
      <c r="J5" s="119"/>
    </row>
    <row r="6" spans="1:10" x14ac:dyDescent="0.25">
      <c r="A6" s="59">
        <v>1460</v>
      </c>
      <c r="B6" s="59" t="s">
        <v>34</v>
      </c>
      <c r="C6" s="119">
        <v>1170000</v>
      </c>
      <c r="D6" s="120"/>
      <c r="E6" s="119"/>
      <c r="F6" s="121">
        <v>120000</v>
      </c>
      <c r="G6" s="122"/>
      <c r="H6" s="119"/>
      <c r="I6" s="119">
        <f>C6-F6</f>
        <v>1050000</v>
      </c>
      <c r="J6" s="119"/>
    </row>
    <row r="7" spans="1:10" x14ac:dyDescent="0.25">
      <c r="A7" s="59">
        <v>1740</v>
      </c>
      <c r="B7" s="59" t="s">
        <v>102</v>
      </c>
      <c r="C7" s="119">
        <v>32000</v>
      </c>
      <c r="D7" s="120"/>
      <c r="E7" s="119"/>
      <c r="F7" s="121">
        <v>5000</v>
      </c>
      <c r="G7" s="122"/>
      <c r="H7" s="119"/>
      <c r="I7" s="119">
        <f>C7-F7</f>
        <v>27000</v>
      </c>
      <c r="J7" s="119"/>
    </row>
    <row r="8" spans="1:10" x14ac:dyDescent="0.25">
      <c r="A8" s="59">
        <v>1700</v>
      </c>
      <c r="B8" s="59" t="s">
        <v>63</v>
      </c>
      <c r="C8" s="119">
        <v>25500</v>
      </c>
      <c r="D8" s="120"/>
      <c r="E8" s="119">
        <v>25500</v>
      </c>
      <c r="F8" s="121"/>
      <c r="G8" s="122"/>
      <c r="H8" s="119"/>
      <c r="I8" s="119">
        <f>C8+E8</f>
        <v>51000</v>
      </c>
      <c r="J8" s="119"/>
    </row>
    <row r="9" spans="1:10" x14ac:dyDescent="0.25">
      <c r="A9" s="59">
        <v>1900</v>
      </c>
      <c r="B9" s="59" t="s">
        <v>35</v>
      </c>
      <c r="C9" s="119">
        <v>2430</v>
      </c>
      <c r="D9" s="120"/>
      <c r="E9" s="119"/>
      <c r="F9" s="121"/>
      <c r="G9" s="122"/>
      <c r="H9" s="119"/>
      <c r="I9" s="119">
        <f>C9</f>
        <v>2430</v>
      </c>
      <c r="J9" s="119"/>
    </row>
    <row r="10" spans="1:10" x14ac:dyDescent="0.25">
      <c r="A10" s="59">
        <v>1950</v>
      </c>
      <c r="B10" s="59" t="s">
        <v>145</v>
      </c>
      <c r="C10" s="119">
        <v>20650</v>
      </c>
      <c r="D10" s="120"/>
      <c r="E10" s="119"/>
      <c r="F10" s="121"/>
      <c r="G10" s="122"/>
      <c r="H10" s="119"/>
      <c r="I10" s="119">
        <f>C10</f>
        <v>20650</v>
      </c>
      <c r="J10" s="119"/>
    </row>
    <row r="11" spans="1:10" x14ac:dyDescent="0.25">
      <c r="A11" s="59">
        <v>2051</v>
      </c>
      <c r="B11" s="59" t="s">
        <v>105</v>
      </c>
      <c r="C11" s="119"/>
      <c r="D11" s="120">
        <v>494000</v>
      </c>
      <c r="E11" s="119">
        <f>F13</f>
        <v>459000</v>
      </c>
      <c r="F11" s="121">
        <f>F12</f>
        <v>470585</v>
      </c>
      <c r="G11" s="122"/>
      <c r="H11" s="119"/>
      <c r="I11" s="119"/>
      <c r="J11" s="119">
        <f>D11-E11+F11</f>
        <v>505585</v>
      </c>
    </row>
    <row r="12" spans="1:10" x14ac:dyDescent="0.25">
      <c r="A12" s="59">
        <v>2052</v>
      </c>
      <c r="B12" s="59" t="s">
        <v>106</v>
      </c>
      <c r="C12" s="119"/>
      <c r="D12" s="120">
        <v>382000</v>
      </c>
      <c r="E12" s="119">
        <f>F14</f>
        <v>391000</v>
      </c>
      <c r="F12" s="121">
        <f>E32/2</f>
        <v>470585</v>
      </c>
      <c r="G12" s="122"/>
      <c r="H12" s="119"/>
      <c r="I12" s="119"/>
      <c r="J12" s="119">
        <f>D12-E12+F12</f>
        <v>461585</v>
      </c>
    </row>
    <row r="13" spans="1:10" x14ac:dyDescent="0.25">
      <c r="A13" s="59">
        <v>2061</v>
      </c>
      <c r="B13" s="59" t="s">
        <v>107</v>
      </c>
      <c r="C13" s="119">
        <v>459000</v>
      </c>
      <c r="D13" s="120"/>
      <c r="E13" s="119"/>
      <c r="F13" s="121">
        <f>C13</f>
        <v>459000</v>
      </c>
      <c r="G13" s="122"/>
      <c r="H13" s="119"/>
      <c r="I13" s="119"/>
      <c r="J13" s="119"/>
    </row>
    <row r="14" spans="1:10" x14ac:dyDescent="0.25">
      <c r="A14" s="59">
        <v>2062</v>
      </c>
      <c r="B14" s="59" t="s">
        <v>108</v>
      </c>
      <c r="C14" s="119">
        <v>391000</v>
      </c>
      <c r="D14" s="120"/>
      <c r="E14" s="119"/>
      <c r="F14" s="121">
        <f>C14</f>
        <v>391000</v>
      </c>
      <c r="G14" s="122"/>
      <c r="H14" s="119"/>
      <c r="I14" s="119"/>
      <c r="J14" s="119"/>
    </row>
    <row r="15" spans="1:10" x14ac:dyDescent="0.25">
      <c r="A15" s="59">
        <v>2380</v>
      </c>
      <c r="B15" s="59" t="s">
        <v>109</v>
      </c>
      <c r="C15" s="119"/>
      <c r="D15" s="120">
        <v>370600</v>
      </c>
      <c r="E15" s="119"/>
      <c r="F15" s="121"/>
      <c r="G15" s="122"/>
      <c r="H15" s="119"/>
      <c r="I15" s="119"/>
      <c r="J15" s="119">
        <f t="shared" ref="J15:J20" si="0">D15</f>
        <v>370600</v>
      </c>
    </row>
    <row r="16" spans="1:10" x14ac:dyDescent="0.25">
      <c r="A16" s="59">
        <v>2600</v>
      </c>
      <c r="B16" s="123" t="s">
        <v>122</v>
      </c>
      <c r="C16" s="119"/>
      <c r="D16" s="120">
        <v>20650</v>
      </c>
      <c r="E16" s="119"/>
      <c r="F16" s="121"/>
      <c r="G16" s="122"/>
      <c r="H16" s="119"/>
      <c r="I16" s="119"/>
      <c r="J16" s="119">
        <f t="shared" si="0"/>
        <v>20650</v>
      </c>
    </row>
    <row r="17" spans="1:10" x14ac:dyDescent="0.25">
      <c r="A17" s="59">
        <v>2740</v>
      </c>
      <c r="B17" s="59" t="s">
        <v>146</v>
      </c>
      <c r="C17" s="119"/>
      <c r="D17" s="120">
        <v>127210</v>
      </c>
      <c r="E17" s="119"/>
      <c r="F17" s="121"/>
      <c r="G17" s="122"/>
      <c r="H17" s="119"/>
      <c r="I17" s="119"/>
      <c r="J17" s="119">
        <f t="shared" si="0"/>
        <v>127210</v>
      </c>
    </row>
    <row r="18" spans="1:10" x14ac:dyDescent="0.25">
      <c r="A18" s="59">
        <v>2770</v>
      </c>
      <c r="B18" s="59" t="s">
        <v>147</v>
      </c>
      <c r="C18" s="119"/>
      <c r="D18" s="120">
        <v>21250</v>
      </c>
      <c r="E18" s="119"/>
      <c r="F18" s="121"/>
      <c r="G18" s="122"/>
      <c r="H18" s="119"/>
      <c r="I18" s="119"/>
      <c r="J18" s="119">
        <f t="shared" si="0"/>
        <v>21250</v>
      </c>
    </row>
    <row r="19" spans="1:10" x14ac:dyDescent="0.25">
      <c r="A19" s="59">
        <v>2780</v>
      </c>
      <c r="B19" s="59" t="s">
        <v>148</v>
      </c>
      <c r="C19" s="119"/>
      <c r="D19" s="120">
        <v>14830</v>
      </c>
      <c r="E19" s="119"/>
      <c r="F19" s="121"/>
      <c r="G19" s="122"/>
      <c r="H19" s="119"/>
      <c r="I19" s="119"/>
      <c r="J19" s="119">
        <f t="shared" si="0"/>
        <v>14830</v>
      </c>
    </row>
    <row r="20" spans="1:10" x14ac:dyDescent="0.25">
      <c r="A20" s="59">
        <v>2940</v>
      </c>
      <c r="B20" s="59" t="s">
        <v>127</v>
      </c>
      <c r="C20" s="119"/>
      <c r="D20" s="120">
        <v>105180</v>
      </c>
      <c r="E20" s="119"/>
      <c r="F20" s="121"/>
      <c r="G20" s="122"/>
      <c r="H20" s="119"/>
      <c r="I20" s="119"/>
      <c r="J20" s="119">
        <f t="shared" si="0"/>
        <v>105180</v>
      </c>
    </row>
    <row r="21" spans="1:10" x14ac:dyDescent="0.25">
      <c r="A21" s="59">
        <v>3000</v>
      </c>
      <c r="B21" s="59" t="s">
        <v>149</v>
      </c>
      <c r="C21" s="119"/>
      <c r="D21" s="120">
        <v>8983740</v>
      </c>
      <c r="E21" s="119"/>
      <c r="F21" s="121"/>
      <c r="G21" s="122"/>
      <c r="H21" s="119">
        <f>D21</f>
        <v>8983740</v>
      </c>
      <c r="I21" s="119"/>
      <c r="J21" s="119"/>
    </row>
    <row r="22" spans="1:10" x14ac:dyDescent="0.25">
      <c r="A22" s="59">
        <v>4300</v>
      </c>
      <c r="B22" s="59" t="s">
        <v>44</v>
      </c>
      <c r="C22" s="119">
        <v>6009800</v>
      </c>
      <c r="D22" s="120"/>
      <c r="E22" s="119">
        <v>120000</v>
      </c>
      <c r="F22" s="121"/>
      <c r="G22" s="122">
        <f>C22+E22</f>
        <v>6129800</v>
      </c>
      <c r="H22" s="119"/>
      <c r="I22" s="119"/>
      <c r="J22" s="119"/>
    </row>
    <row r="23" spans="1:10" x14ac:dyDescent="0.25">
      <c r="A23" s="59">
        <v>5000</v>
      </c>
      <c r="B23" s="59" t="s">
        <v>26</v>
      </c>
      <c r="C23" s="119">
        <v>876500</v>
      </c>
      <c r="D23" s="120"/>
      <c r="E23" s="119">
        <v>5000</v>
      </c>
      <c r="F23" s="121"/>
      <c r="G23" s="122">
        <f>C23+E23-F23</f>
        <v>881500</v>
      </c>
      <c r="H23" s="119"/>
      <c r="I23" s="119"/>
      <c r="J23" s="119"/>
    </row>
    <row r="24" spans="1:10" x14ac:dyDescent="0.25">
      <c r="A24" s="59">
        <v>5100</v>
      </c>
      <c r="B24" s="59" t="s">
        <v>150</v>
      </c>
      <c r="C24" s="119">
        <v>105180</v>
      </c>
      <c r="D24" s="120"/>
      <c r="E24" s="119"/>
      <c r="F24" s="121"/>
      <c r="G24" s="122">
        <f>C24</f>
        <v>105180</v>
      </c>
      <c r="H24" s="119"/>
      <c r="I24" s="119"/>
      <c r="J24" s="119"/>
    </row>
    <row r="25" spans="1:10" x14ac:dyDescent="0.25">
      <c r="A25" s="59">
        <v>5400</v>
      </c>
      <c r="B25" s="123" t="s">
        <v>151</v>
      </c>
      <c r="C25" s="119">
        <v>123570</v>
      </c>
      <c r="D25" s="120"/>
      <c r="E25" s="119"/>
      <c r="F25" s="121"/>
      <c r="G25" s="122">
        <f>C25</f>
        <v>123570</v>
      </c>
      <c r="H25" s="119"/>
      <c r="I25" s="119"/>
      <c r="J25" s="119"/>
    </row>
    <row r="26" spans="1:10" x14ac:dyDescent="0.25">
      <c r="A26" s="124">
        <v>5401</v>
      </c>
      <c r="B26" s="123" t="s">
        <v>152</v>
      </c>
      <c r="C26" s="59">
        <v>14830</v>
      </c>
      <c r="D26" s="59"/>
      <c r="E26" s="59"/>
      <c r="F26" s="59"/>
      <c r="G26" s="59">
        <f>C26</f>
        <v>14830</v>
      </c>
      <c r="H26" s="59"/>
      <c r="I26" s="59"/>
      <c r="J26" s="59"/>
    </row>
    <row r="27" spans="1:10" x14ac:dyDescent="0.25">
      <c r="A27" s="124">
        <v>6010</v>
      </c>
      <c r="B27" s="59" t="s">
        <v>118</v>
      </c>
      <c r="C27" s="59"/>
      <c r="D27" s="59"/>
      <c r="E27" s="119">
        <f>F4</f>
        <v>128490</v>
      </c>
      <c r="F27" s="59"/>
      <c r="G27" s="119">
        <f>E27</f>
        <v>128490</v>
      </c>
      <c r="H27" s="59"/>
      <c r="I27" s="59"/>
      <c r="J27" s="59"/>
    </row>
    <row r="28" spans="1:10" x14ac:dyDescent="0.25">
      <c r="A28" s="124">
        <v>6017</v>
      </c>
      <c r="B28" s="59" t="s">
        <v>52</v>
      </c>
      <c r="C28" s="59"/>
      <c r="D28" s="59"/>
      <c r="E28" s="119">
        <f>F5</f>
        <v>69000</v>
      </c>
      <c r="F28" s="59"/>
      <c r="G28" s="119">
        <f>E28</f>
        <v>69000</v>
      </c>
      <c r="H28" s="59"/>
      <c r="I28" s="59"/>
      <c r="J28" s="59"/>
    </row>
    <row r="29" spans="1:10" x14ac:dyDescent="0.25">
      <c r="A29" s="124">
        <v>7090</v>
      </c>
      <c r="B29" s="59" t="s">
        <v>115</v>
      </c>
      <c r="C29" s="59">
        <v>116500</v>
      </c>
      <c r="D29" s="59"/>
      <c r="E29" s="59"/>
      <c r="F29" s="59"/>
      <c r="G29" s="59">
        <f>C29</f>
        <v>116500</v>
      </c>
      <c r="H29" s="59"/>
      <c r="I29" s="59"/>
      <c r="J29" s="59"/>
    </row>
    <row r="30" spans="1:10" x14ac:dyDescent="0.25">
      <c r="A30" s="124">
        <v>7790</v>
      </c>
      <c r="B30" s="59" t="s">
        <v>24</v>
      </c>
      <c r="C30" s="59">
        <v>470600</v>
      </c>
      <c r="D30" s="59"/>
      <c r="E30" s="59"/>
      <c r="F30" s="59">
        <v>25500</v>
      </c>
      <c r="G30" s="59">
        <f>C30-F30</f>
        <v>445100</v>
      </c>
      <c r="H30" s="59"/>
      <c r="I30" s="59"/>
      <c r="J30" s="59"/>
    </row>
    <row r="31" spans="1:10" x14ac:dyDescent="0.25">
      <c r="A31" s="124">
        <v>8150</v>
      </c>
      <c r="B31" s="59" t="s">
        <v>49</v>
      </c>
      <c r="C31" s="59">
        <v>28600</v>
      </c>
      <c r="D31" s="59"/>
      <c r="E31" s="59"/>
      <c r="F31" s="59"/>
      <c r="G31" s="59">
        <f>C31</f>
        <v>28600</v>
      </c>
      <c r="H31" s="59"/>
      <c r="I31" s="59"/>
      <c r="J31" s="59"/>
    </row>
    <row r="32" spans="1:10" x14ac:dyDescent="0.25">
      <c r="A32" s="59">
        <v>8960</v>
      </c>
      <c r="B32" s="59" t="s">
        <v>89</v>
      </c>
      <c r="C32" s="59"/>
      <c r="D32" s="59"/>
      <c r="E32" s="59">
        <v>941170</v>
      </c>
      <c r="F32" s="59"/>
      <c r="G32" s="59">
        <v>941170</v>
      </c>
      <c r="H32" s="59"/>
      <c r="I32" s="59"/>
      <c r="J32" s="59"/>
    </row>
    <row r="33" spans="1:10" x14ac:dyDescent="0.25">
      <c r="A33" s="59"/>
      <c r="B33" s="59" t="s">
        <v>59</v>
      </c>
      <c r="C33" s="119">
        <f>SUM(C4:C32)</f>
        <v>10519460</v>
      </c>
      <c r="D33" s="119">
        <f>SUM(D4:D32)</f>
        <v>10519460</v>
      </c>
      <c r="E33" s="119">
        <f t="shared" ref="E33:J33" si="1">SUM(E4:E32)</f>
        <v>2139160</v>
      </c>
      <c r="F33" s="119">
        <f t="shared" si="1"/>
        <v>2139160</v>
      </c>
      <c r="G33" s="119">
        <f t="shared" si="1"/>
        <v>8983740</v>
      </c>
      <c r="H33" s="119">
        <f t="shared" si="1"/>
        <v>8983740</v>
      </c>
      <c r="I33" s="119">
        <f t="shared" si="1"/>
        <v>1626890</v>
      </c>
      <c r="J33" s="119">
        <f t="shared" si="1"/>
        <v>1626890</v>
      </c>
    </row>
  </sheetData>
  <mergeCells count="4">
    <mergeCell ref="C2:D2"/>
    <mergeCell ref="E2:F2"/>
    <mergeCell ref="G2:H2"/>
    <mergeCell ref="I2:J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activeCell="A5" sqref="A5"/>
    </sheetView>
  </sheetViews>
  <sheetFormatPr baseColWidth="10" defaultRowHeight="15" x14ac:dyDescent="0.25"/>
  <cols>
    <col min="2" max="2" width="27.7109375" bestFit="1" customWidth="1"/>
  </cols>
  <sheetData>
    <row r="1" spans="1:6" x14ac:dyDescent="0.25">
      <c r="A1" s="227" t="s">
        <v>237</v>
      </c>
      <c r="C1" s="50"/>
      <c r="D1" s="50"/>
    </row>
    <row r="2" spans="1:6" x14ac:dyDescent="0.25">
      <c r="B2" t="s">
        <v>153</v>
      </c>
      <c r="C2" s="50"/>
      <c r="D2" s="50"/>
    </row>
    <row r="3" spans="1:6" x14ac:dyDescent="0.25">
      <c r="B3" t="s">
        <v>158</v>
      </c>
      <c r="C3" s="70">
        <v>350000</v>
      </c>
      <c r="D3" s="50"/>
    </row>
    <row r="4" spans="1:6" x14ac:dyDescent="0.25">
      <c r="B4" t="s">
        <v>154</v>
      </c>
      <c r="C4" s="140">
        <v>98000</v>
      </c>
    </row>
    <row r="5" spans="1:6" x14ac:dyDescent="0.25">
      <c r="B5" t="s">
        <v>116</v>
      </c>
      <c r="C5" s="141">
        <f>C3-C4</f>
        <v>252000</v>
      </c>
    </row>
    <row r="7" spans="1:6" x14ac:dyDescent="0.25">
      <c r="A7" s="149" t="s">
        <v>176</v>
      </c>
    </row>
    <row r="8" spans="1:6" x14ac:dyDescent="0.25">
      <c r="A8" s="125">
        <v>2013</v>
      </c>
      <c r="B8" s="113" t="s">
        <v>2</v>
      </c>
      <c r="C8" s="210" t="s">
        <v>155</v>
      </c>
      <c r="D8" s="211"/>
      <c r="E8" s="212" t="s">
        <v>156</v>
      </c>
      <c r="F8" s="213"/>
    </row>
    <row r="9" spans="1:6" x14ac:dyDescent="0.25">
      <c r="A9" s="126" t="s">
        <v>1</v>
      </c>
      <c r="B9" s="127"/>
      <c r="C9" s="128" t="s">
        <v>74</v>
      </c>
      <c r="D9" s="129" t="s">
        <v>75</v>
      </c>
      <c r="E9" s="128" t="s">
        <v>74</v>
      </c>
      <c r="F9" s="129" t="s">
        <v>75</v>
      </c>
    </row>
    <row r="10" spans="1:6" x14ac:dyDescent="0.25">
      <c r="A10" s="130" t="s">
        <v>8</v>
      </c>
      <c r="B10" s="131" t="s">
        <v>154</v>
      </c>
      <c r="C10" s="132"/>
      <c r="D10" s="133">
        <v>98000</v>
      </c>
      <c r="E10" s="134">
        <v>98000</v>
      </c>
      <c r="F10" s="135"/>
    </row>
    <row r="11" spans="1:6" x14ac:dyDescent="0.25">
      <c r="A11" s="130" t="s">
        <v>8</v>
      </c>
      <c r="B11" s="131" t="s">
        <v>11</v>
      </c>
      <c r="C11" s="88"/>
      <c r="D11" s="136">
        <f>SUM(D10)</f>
        <v>98000</v>
      </c>
      <c r="E11" s="137">
        <f>SUM(E10)</f>
        <v>98000</v>
      </c>
      <c r="F11" s="138"/>
    </row>
    <row r="12" spans="1:6" x14ac:dyDescent="0.25">
      <c r="A12" s="130" t="s">
        <v>8</v>
      </c>
      <c r="B12" s="139" t="s">
        <v>16</v>
      </c>
      <c r="C12" s="88"/>
      <c r="D12" s="138"/>
      <c r="E12" s="115"/>
      <c r="F12" s="136">
        <f>E11</f>
        <v>98000</v>
      </c>
    </row>
    <row r="13" spans="1:6" x14ac:dyDescent="0.25">
      <c r="A13" s="130" t="s">
        <v>8</v>
      </c>
      <c r="B13" s="142" t="s">
        <v>157</v>
      </c>
      <c r="C13" s="134">
        <f>D11</f>
        <v>98000</v>
      </c>
      <c r="D13" s="135"/>
      <c r="E13" s="132"/>
      <c r="F13" s="135"/>
    </row>
    <row r="14" spans="1:6" x14ac:dyDescent="0.25">
      <c r="A14" s="135"/>
      <c r="B14" s="127" t="s">
        <v>78</v>
      </c>
      <c r="C14" s="134">
        <f>SUM(C11:C13)</f>
        <v>98000</v>
      </c>
      <c r="D14" s="134">
        <f t="shared" ref="D14:F14" si="0">SUM(D11:D13)</f>
        <v>98000</v>
      </c>
      <c r="E14" s="134">
        <f t="shared" si="0"/>
        <v>98000</v>
      </c>
      <c r="F14" s="134">
        <f t="shared" si="0"/>
        <v>98000</v>
      </c>
    </row>
    <row r="16" spans="1:6" x14ac:dyDescent="0.25">
      <c r="A16" s="149" t="s">
        <v>177</v>
      </c>
    </row>
    <row r="17" spans="1:10" x14ac:dyDescent="0.25">
      <c r="A17" s="125">
        <v>2014</v>
      </c>
      <c r="B17" s="113" t="s">
        <v>2</v>
      </c>
      <c r="C17" s="210" t="s">
        <v>160</v>
      </c>
      <c r="D17" s="211"/>
      <c r="E17" s="212" t="s">
        <v>155</v>
      </c>
      <c r="F17" s="213"/>
      <c r="G17" s="212" t="s">
        <v>159</v>
      </c>
      <c r="H17" s="213"/>
      <c r="I17" s="212" t="s">
        <v>156</v>
      </c>
      <c r="J17" s="213"/>
    </row>
    <row r="18" spans="1:10" x14ac:dyDescent="0.25">
      <c r="A18" s="126" t="s">
        <v>1</v>
      </c>
      <c r="B18" s="127"/>
      <c r="C18" s="143" t="s">
        <v>74</v>
      </c>
      <c r="D18" s="129" t="s">
        <v>75</v>
      </c>
      <c r="E18" s="144" t="s">
        <v>74</v>
      </c>
      <c r="F18" s="129" t="s">
        <v>75</v>
      </c>
      <c r="G18" s="144" t="s">
        <v>74</v>
      </c>
      <c r="H18" s="129" t="s">
        <v>75</v>
      </c>
      <c r="I18" s="144" t="s">
        <v>74</v>
      </c>
      <c r="J18" s="129" t="s">
        <v>75</v>
      </c>
    </row>
    <row r="19" spans="1:10" x14ac:dyDescent="0.25">
      <c r="A19" s="130" t="s">
        <v>161</v>
      </c>
      <c r="B19" s="115" t="s">
        <v>7</v>
      </c>
      <c r="C19" s="138"/>
      <c r="D19" s="137"/>
      <c r="E19" s="136"/>
      <c r="F19" s="115">
        <v>98000</v>
      </c>
      <c r="G19" s="136"/>
      <c r="H19" s="115"/>
      <c r="I19" s="136"/>
      <c r="J19" s="138"/>
    </row>
    <row r="20" spans="1:10" x14ac:dyDescent="0.25">
      <c r="A20" s="130" t="s">
        <v>162</v>
      </c>
      <c r="B20" s="131" t="s">
        <v>163</v>
      </c>
      <c r="C20" s="88"/>
      <c r="D20" s="136">
        <v>48000</v>
      </c>
      <c r="E20" s="137"/>
      <c r="F20" s="138"/>
      <c r="G20" s="137">
        <v>48000</v>
      </c>
      <c r="H20" s="138"/>
      <c r="I20" s="137"/>
      <c r="J20" s="138"/>
    </row>
    <row r="21" spans="1:10" x14ac:dyDescent="0.25">
      <c r="A21" s="130" t="s">
        <v>165</v>
      </c>
      <c r="B21" s="139" t="s">
        <v>164</v>
      </c>
      <c r="C21" s="83"/>
      <c r="D21" s="84">
        <v>48000</v>
      </c>
      <c r="E21" s="145"/>
      <c r="F21" s="84"/>
      <c r="G21" s="85">
        <v>48000</v>
      </c>
      <c r="H21" s="84"/>
      <c r="I21" s="145"/>
      <c r="J21" s="84"/>
    </row>
    <row r="22" spans="1:10" x14ac:dyDescent="0.25">
      <c r="A22" s="130" t="s">
        <v>166</v>
      </c>
      <c r="B22" s="139" t="s">
        <v>167</v>
      </c>
      <c r="C22" s="88"/>
      <c r="D22" s="136"/>
      <c r="E22" s="137">
        <v>100000</v>
      </c>
      <c r="F22" s="136"/>
      <c r="G22" s="137"/>
      <c r="H22" s="136">
        <v>100000</v>
      </c>
      <c r="I22" s="115"/>
      <c r="J22" s="136"/>
    </row>
    <row r="23" spans="1:10" x14ac:dyDescent="0.25">
      <c r="A23" s="130" t="s">
        <v>168</v>
      </c>
      <c r="B23" s="139" t="s">
        <v>169</v>
      </c>
      <c r="C23" s="88"/>
      <c r="D23" s="136">
        <v>4000</v>
      </c>
      <c r="E23" s="115"/>
      <c r="F23" s="136"/>
      <c r="G23" s="137">
        <v>4000</v>
      </c>
      <c r="H23" s="136"/>
      <c r="I23" s="115"/>
      <c r="J23" s="136"/>
    </row>
    <row r="24" spans="1:10" x14ac:dyDescent="0.25">
      <c r="A24" s="130" t="s">
        <v>171</v>
      </c>
      <c r="B24" s="139" t="s">
        <v>170</v>
      </c>
      <c r="C24" s="83"/>
      <c r="D24" s="84"/>
      <c r="E24" s="145"/>
      <c r="F24" s="84">
        <v>137000</v>
      </c>
      <c r="G24" s="85"/>
      <c r="H24" s="84"/>
      <c r="I24" s="85">
        <v>137000</v>
      </c>
      <c r="J24" s="84"/>
    </row>
    <row r="25" spans="1:10" x14ac:dyDescent="0.25">
      <c r="A25" s="130"/>
      <c r="B25" s="139" t="s">
        <v>12</v>
      </c>
      <c r="C25" s="83"/>
      <c r="D25" s="84"/>
      <c r="E25" s="145"/>
      <c r="F25" s="84"/>
      <c r="G25" s="85"/>
      <c r="H25" s="84"/>
      <c r="I25" s="85"/>
      <c r="J25" s="84">
        <v>137000</v>
      </c>
    </row>
    <row r="26" spans="1:10" x14ac:dyDescent="0.25">
      <c r="A26" s="130"/>
      <c r="B26" s="142" t="s">
        <v>58</v>
      </c>
      <c r="C26" s="134"/>
      <c r="D26" s="135"/>
      <c r="E26" s="134">
        <v>135000</v>
      </c>
      <c r="F26" s="135"/>
      <c r="G26" s="132"/>
      <c r="H26" s="135"/>
      <c r="I26" s="132"/>
      <c r="J26" s="135"/>
    </row>
    <row r="27" spans="1:10" x14ac:dyDescent="0.25">
      <c r="A27" s="135"/>
      <c r="B27" s="127" t="s">
        <v>78</v>
      </c>
      <c r="C27" s="134"/>
      <c r="D27" s="146"/>
      <c r="E27" s="147">
        <f>SUM(E19:E26)</f>
        <v>235000</v>
      </c>
      <c r="F27" s="147">
        <f t="shared" ref="F27:J27" si="1">SUM(F19:F26)</f>
        <v>235000</v>
      </c>
      <c r="G27" s="147">
        <f t="shared" si="1"/>
        <v>100000</v>
      </c>
      <c r="H27" s="147">
        <f t="shared" si="1"/>
        <v>100000</v>
      </c>
      <c r="I27" s="147">
        <f t="shared" si="1"/>
        <v>137000</v>
      </c>
      <c r="J27" s="147">
        <f t="shared" si="1"/>
        <v>137000</v>
      </c>
    </row>
    <row r="30" spans="1:10" x14ac:dyDescent="0.25">
      <c r="B30" t="s">
        <v>173</v>
      </c>
      <c r="C30" s="68">
        <v>500000</v>
      </c>
    </row>
    <row r="31" spans="1:10" x14ac:dyDescent="0.25">
      <c r="B31" t="s">
        <v>172</v>
      </c>
      <c r="C31" s="148">
        <v>0.27</v>
      </c>
    </row>
    <row r="32" spans="1:10" x14ac:dyDescent="0.25">
      <c r="B32" t="s">
        <v>174</v>
      </c>
      <c r="C32" s="68">
        <f>C30*C31</f>
        <v>135000</v>
      </c>
    </row>
    <row r="33" spans="1:10" x14ac:dyDescent="0.25">
      <c r="B33" t="s">
        <v>175</v>
      </c>
      <c r="C33" s="140">
        <v>2000</v>
      </c>
    </row>
    <row r="34" spans="1:10" x14ac:dyDescent="0.25">
      <c r="B34" t="s">
        <v>170</v>
      </c>
      <c r="C34" s="141">
        <f>C32+C33</f>
        <v>137000</v>
      </c>
    </row>
    <row r="36" spans="1:10" x14ac:dyDescent="0.25">
      <c r="A36" s="149" t="s">
        <v>178</v>
      </c>
    </row>
    <row r="37" spans="1:10" x14ac:dyDescent="0.25">
      <c r="A37" s="125">
        <v>2014</v>
      </c>
      <c r="B37" s="113" t="s">
        <v>2</v>
      </c>
      <c r="C37" s="210" t="s">
        <v>160</v>
      </c>
      <c r="D37" s="211"/>
      <c r="E37" s="212" t="s">
        <v>155</v>
      </c>
      <c r="F37" s="213"/>
      <c r="G37" s="212" t="s">
        <v>159</v>
      </c>
      <c r="H37" s="213"/>
      <c r="I37" s="212" t="s">
        <v>156</v>
      </c>
      <c r="J37" s="213"/>
    </row>
    <row r="38" spans="1:10" x14ac:dyDescent="0.25">
      <c r="A38" s="126" t="s">
        <v>1</v>
      </c>
      <c r="B38" s="127"/>
      <c r="C38" s="143" t="s">
        <v>74</v>
      </c>
      <c r="D38" s="129" t="s">
        <v>75</v>
      </c>
      <c r="E38" s="144" t="s">
        <v>74</v>
      </c>
      <c r="F38" s="129" t="s">
        <v>75</v>
      </c>
      <c r="G38" s="144" t="s">
        <v>74</v>
      </c>
      <c r="H38" s="129" t="s">
        <v>75</v>
      </c>
      <c r="I38" s="144" t="s">
        <v>74</v>
      </c>
      <c r="J38" s="129" t="s">
        <v>75</v>
      </c>
    </row>
    <row r="39" spans="1:10" x14ac:dyDescent="0.25">
      <c r="A39" s="130" t="s">
        <v>161</v>
      </c>
      <c r="B39" s="115" t="s">
        <v>7</v>
      </c>
      <c r="C39" s="138"/>
      <c r="D39" s="137"/>
      <c r="E39" s="136"/>
      <c r="F39" s="115">
        <v>98000</v>
      </c>
      <c r="G39" s="136"/>
      <c r="H39" s="115"/>
      <c r="I39" s="136"/>
      <c r="J39" s="138"/>
    </row>
    <row r="40" spans="1:10" x14ac:dyDescent="0.25">
      <c r="A40" s="130" t="s">
        <v>162</v>
      </c>
      <c r="B40" s="131" t="s">
        <v>163</v>
      </c>
      <c r="C40" s="88"/>
      <c r="D40" s="136">
        <v>48000</v>
      </c>
      <c r="E40" s="137"/>
      <c r="F40" s="138"/>
      <c r="G40" s="137">
        <v>48000</v>
      </c>
      <c r="H40" s="138"/>
      <c r="I40" s="137"/>
      <c r="J40" s="138"/>
    </row>
    <row r="41" spans="1:10" x14ac:dyDescent="0.25">
      <c r="A41" s="130" t="s">
        <v>165</v>
      </c>
      <c r="B41" s="139" t="s">
        <v>164</v>
      </c>
      <c r="C41" s="83"/>
      <c r="D41" s="84">
        <v>48000</v>
      </c>
      <c r="E41" s="145"/>
      <c r="F41" s="84"/>
      <c r="G41" s="85">
        <v>48000</v>
      </c>
      <c r="H41" s="84"/>
      <c r="I41" s="145"/>
      <c r="J41" s="84"/>
    </row>
    <row r="42" spans="1:10" x14ac:dyDescent="0.25">
      <c r="A42" s="130" t="s">
        <v>166</v>
      </c>
      <c r="B42" s="139" t="s">
        <v>167</v>
      </c>
      <c r="C42" s="88"/>
      <c r="D42" s="136"/>
      <c r="E42" s="137">
        <v>95000</v>
      </c>
      <c r="F42" s="136"/>
      <c r="G42" s="137"/>
      <c r="H42" s="136">
        <v>95000</v>
      </c>
      <c r="I42" s="115"/>
      <c r="J42" s="136"/>
    </row>
    <row r="43" spans="1:10" x14ac:dyDescent="0.25">
      <c r="A43" s="130" t="s">
        <v>168</v>
      </c>
      <c r="B43" s="139" t="s">
        <v>179</v>
      </c>
      <c r="C43" s="88">
        <v>1000</v>
      </c>
      <c r="D43" s="136"/>
      <c r="E43" s="115"/>
      <c r="F43" s="136"/>
      <c r="G43" s="137"/>
      <c r="H43" s="136">
        <v>1000</v>
      </c>
      <c r="I43" s="115"/>
      <c r="J43" s="136"/>
    </row>
    <row r="44" spans="1:10" x14ac:dyDescent="0.25">
      <c r="A44" s="130" t="s">
        <v>171</v>
      </c>
      <c r="B44" s="139" t="s">
        <v>170</v>
      </c>
      <c r="C44" s="83"/>
      <c r="D44" s="84"/>
      <c r="E44" s="145"/>
      <c r="F44" s="84">
        <v>132000</v>
      </c>
      <c r="G44" s="85"/>
      <c r="H44" s="84"/>
      <c r="I44" s="85">
        <v>132000</v>
      </c>
      <c r="J44" s="84"/>
    </row>
    <row r="45" spans="1:10" x14ac:dyDescent="0.25">
      <c r="A45" s="130"/>
      <c r="B45" s="139" t="s">
        <v>12</v>
      </c>
      <c r="C45" s="83"/>
      <c r="D45" s="84"/>
      <c r="E45" s="145"/>
      <c r="F45" s="84"/>
      <c r="G45" s="85"/>
      <c r="H45" s="84"/>
      <c r="I45" s="85"/>
      <c r="J45" s="84">
        <v>132000</v>
      </c>
    </row>
    <row r="46" spans="1:10" x14ac:dyDescent="0.25">
      <c r="A46" s="130"/>
      <c r="B46" s="142" t="s">
        <v>58</v>
      </c>
      <c r="C46" s="134"/>
      <c r="D46" s="135"/>
      <c r="E46" s="134">
        <v>135000</v>
      </c>
      <c r="F46" s="135"/>
      <c r="G46" s="132"/>
      <c r="H46" s="135"/>
      <c r="I46" s="132"/>
      <c r="J46" s="135"/>
    </row>
    <row r="47" spans="1:10" x14ac:dyDescent="0.25">
      <c r="A47" s="135"/>
      <c r="B47" s="127" t="s">
        <v>78</v>
      </c>
      <c r="C47" s="134"/>
      <c r="D47" s="146"/>
      <c r="E47" s="147">
        <f>SUM(E39:E46)</f>
        <v>230000</v>
      </c>
      <c r="F47" s="147">
        <f t="shared" ref="F47" si="2">SUM(F39:F46)</f>
        <v>230000</v>
      </c>
      <c r="G47" s="147">
        <f t="shared" ref="G47" si="3">SUM(G39:G46)</f>
        <v>96000</v>
      </c>
      <c r="H47" s="147">
        <f t="shared" ref="H47" si="4">SUM(H39:H46)</f>
        <v>96000</v>
      </c>
      <c r="I47" s="147">
        <f t="shared" ref="I47" si="5">SUM(I39:I46)</f>
        <v>132000</v>
      </c>
      <c r="J47" s="147">
        <f t="shared" ref="J47" si="6">SUM(J39:J46)</f>
        <v>132000</v>
      </c>
    </row>
    <row r="50" spans="2:3" x14ac:dyDescent="0.25">
      <c r="B50" t="s">
        <v>173</v>
      </c>
      <c r="C50" s="68">
        <v>500000</v>
      </c>
    </row>
    <row r="51" spans="2:3" x14ac:dyDescent="0.25">
      <c r="B51" t="s">
        <v>172</v>
      </c>
      <c r="C51" s="148">
        <v>0.27</v>
      </c>
    </row>
    <row r="52" spans="2:3" x14ac:dyDescent="0.25">
      <c r="B52" t="s">
        <v>174</v>
      </c>
      <c r="C52" s="68">
        <f>C50*C51</f>
        <v>135000</v>
      </c>
    </row>
    <row r="53" spans="2:3" x14ac:dyDescent="0.25">
      <c r="B53" t="s">
        <v>180</v>
      </c>
      <c r="C53" s="140">
        <v>3000</v>
      </c>
    </row>
    <row r="54" spans="2:3" x14ac:dyDescent="0.25">
      <c r="B54" t="s">
        <v>170</v>
      </c>
      <c r="C54" s="141">
        <f>C52-C53</f>
        <v>132000</v>
      </c>
    </row>
  </sheetData>
  <mergeCells count="10">
    <mergeCell ref="C37:D37"/>
    <mergeCell ref="E37:F37"/>
    <mergeCell ref="G37:H37"/>
    <mergeCell ref="I37:J37"/>
    <mergeCell ref="C8:D8"/>
    <mergeCell ref="E8:F8"/>
    <mergeCell ref="C17:D17"/>
    <mergeCell ref="E17:F17"/>
    <mergeCell ref="I17:J17"/>
    <mergeCell ref="G17:H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workbookViewId="0">
      <selection activeCell="B3" sqref="B3"/>
    </sheetView>
  </sheetViews>
  <sheetFormatPr baseColWidth="10" defaultRowHeight="15" x14ac:dyDescent="0.25"/>
  <cols>
    <col min="1" max="1" width="6.5703125" customWidth="1"/>
    <col min="2" max="2" width="21.85546875" customWidth="1"/>
    <col min="3" max="24" width="9.28515625" customWidth="1"/>
  </cols>
  <sheetData>
    <row r="1" spans="1:6" x14ac:dyDescent="0.25">
      <c r="A1" s="149" t="s">
        <v>238</v>
      </c>
      <c r="B1" s="111"/>
    </row>
    <row r="3" spans="1:6" x14ac:dyDescent="0.25">
      <c r="A3" s="149" t="s">
        <v>182</v>
      </c>
      <c r="C3" s="212" t="s">
        <v>155</v>
      </c>
      <c r="D3" s="213"/>
      <c r="E3" s="212" t="s">
        <v>159</v>
      </c>
      <c r="F3" s="213"/>
    </row>
    <row r="4" spans="1:6" x14ac:dyDescent="0.25">
      <c r="A4">
        <v>2014</v>
      </c>
      <c r="C4" s="151" t="s">
        <v>74</v>
      </c>
      <c r="D4" s="129" t="s">
        <v>75</v>
      </c>
      <c r="E4" s="144" t="s">
        <v>74</v>
      </c>
      <c r="F4" s="129" t="s">
        <v>75</v>
      </c>
    </row>
    <row r="5" spans="1:6" x14ac:dyDescent="0.25">
      <c r="A5" t="s">
        <v>171</v>
      </c>
      <c r="B5" t="s">
        <v>181</v>
      </c>
      <c r="C5" s="147">
        <v>98000</v>
      </c>
      <c r="D5" s="150">
        <v>94000</v>
      </c>
      <c r="E5" s="147">
        <v>98000</v>
      </c>
      <c r="F5" s="150">
        <v>98000</v>
      </c>
    </row>
    <row r="15" spans="1:6" x14ac:dyDescent="0.25">
      <c r="A15" s="149" t="s">
        <v>183</v>
      </c>
    </row>
    <row r="16" spans="1:6" x14ac:dyDescent="0.25">
      <c r="A16" t="s">
        <v>184</v>
      </c>
      <c r="C16" s="68">
        <v>3720000</v>
      </c>
    </row>
    <row r="17" spans="1:3" x14ac:dyDescent="0.25">
      <c r="A17" t="s">
        <v>185</v>
      </c>
      <c r="C17" s="140">
        <v>3260000</v>
      </c>
    </row>
    <row r="18" spans="1:3" x14ac:dyDescent="0.25">
      <c r="A18" t="s">
        <v>186</v>
      </c>
      <c r="C18" s="141">
        <f>C16-C17</f>
        <v>460000</v>
      </c>
    </row>
    <row r="20" spans="1:3" x14ac:dyDescent="0.25">
      <c r="A20" t="s">
        <v>172</v>
      </c>
      <c r="C20" s="148">
        <v>0.27</v>
      </c>
    </row>
    <row r="21" spans="1:3" x14ac:dyDescent="0.25">
      <c r="A21" t="s">
        <v>187</v>
      </c>
      <c r="C21" s="140">
        <f>C18*C20</f>
        <v>124200.00000000001</v>
      </c>
    </row>
    <row r="22" spans="1:3" x14ac:dyDescent="0.25">
      <c r="C22" s="68"/>
    </row>
    <row r="23" spans="1:3" x14ac:dyDescent="0.25">
      <c r="A23" s="149" t="s">
        <v>188</v>
      </c>
      <c r="C23" s="68"/>
    </row>
    <row r="24" spans="1:3" x14ac:dyDescent="0.25">
      <c r="A24" t="s">
        <v>187</v>
      </c>
      <c r="C24" s="68">
        <f>C21</f>
        <v>124200.00000000001</v>
      </c>
    </row>
    <row r="25" spans="1:3" x14ac:dyDescent="0.25">
      <c r="A25" t="s">
        <v>189</v>
      </c>
      <c r="C25" s="140">
        <v>4000</v>
      </c>
    </row>
    <row r="26" spans="1:3" x14ac:dyDescent="0.25">
      <c r="A26" t="s">
        <v>170</v>
      </c>
      <c r="C26" s="141">
        <f>C24+C25</f>
        <v>128200.00000000001</v>
      </c>
    </row>
    <row r="27" spans="1:3" x14ac:dyDescent="0.25">
      <c r="C27" s="68"/>
    </row>
    <row r="28" spans="1:3" x14ac:dyDescent="0.25">
      <c r="A28" s="149" t="s">
        <v>190</v>
      </c>
    </row>
    <row r="29" spans="1:3" x14ac:dyDescent="0.25">
      <c r="A29" t="s">
        <v>186</v>
      </c>
      <c r="C29" s="68">
        <f>C18</f>
        <v>460000</v>
      </c>
    </row>
    <row r="30" spans="1:3" x14ac:dyDescent="0.25">
      <c r="A30" t="s">
        <v>191</v>
      </c>
      <c r="C30" s="140">
        <f>C26</f>
        <v>128200.00000000001</v>
      </c>
    </row>
    <row r="31" spans="1:3" x14ac:dyDescent="0.25">
      <c r="A31" t="s">
        <v>192</v>
      </c>
      <c r="C31" s="70">
        <f>C29-C30</f>
        <v>331800</v>
      </c>
    </row>
    <row r="32" spans="1:3" x14ac:dyDescent="0.25">
      <c r="A32" t="s">
        <v>194</v>
      </c>
      <c r="C32" s="70"/>
    </row>
    <row r="33" spans="1:24" x14ac:dyDescent="0.25">
      <c r="A33" t="s">
        <v>193</v>
      </c>
      <c r="C33" s="68">
        <v>96000</v>
      </c>
    </row>
    <row r="34" spans="1:24" x14ac:dyDescent="0.25">
      <c r="A34" t="s">
        <v>195</v>
      </c>
      <c r="C34" s="140">
        <f>C31-C33</f>
        <v>235800</v>
      </c>
    </row>
    <row r="38" spans="1:24" x14ac:dyDescent="0.25">
      <c r="A38" s="152"/>
      <c r="B38" s="59"/>
      <c r="C38" s="214" t="s">
        <v>81</v>
      </c>
      <c r="D38" s="215"/>
      <c r="E38" s="214" t="s">
        <v>196</v>
      </c>
      <c r="F38" s="215"/>
      <c r="G38" s="214" t="s">
        <v>197</v>
      </c>
      <c r="H38" s="215"/>
      <c r="I38" s="220" t="s">
        <v>155</v>
      </c>
      <c r="J38" s="221"/>
      <c r="K38" s="214" t="s">
        <v>201</v>
      </c>
      <c r="L38" s="215"/>
      <c r="M38" s="219" t="s">
        <v>82</v>
      </c>
      <c r="N38" s="209"/>
      <c r="O38" s="214" t="s">
        <v>200</v>
      </c>
      <c r="P38" s="215"/>
      <c r="Q38" s="214" t="s">
        <v>88</v>
      </c>
      <c r="R38" s="215"/>
      <c r="S38" s="214" t="s">
        <v>154</v>
      </c>
      <c r="T38" s="215"/>
      <c r="U38" s="214" t="s">
        <v>202</v>
      </c>
      <c r="V38" s="215"/>
      <c r="W38" s="216" t="s">
        <v>204</v>
      </c>
      <c r="X38" s="216"/>
    </row>
    <row r="39" spans="1:24" x14ac:dyDescent="0.25">
      <c r="A39" s="50"/>
      <c r="B39" s="159"/>
      <c r="C39" s="153" t="s">
        <v>74</v>
      </c>
      <c r="D39" s="154" t="s">
        <v>75</v>
      </c>
      <c r="E39" s="153" t="s">
        <v>74</v>
      </c>
      <c r="F39" s="154" t="s">
        <v>75</v>
      </c>
      <c r="G39" s="153" t="s">
        <v>74</v>
      </c>
      <c r="H39" s="154" t="s">
        <v>75</v>
      </c>
      <c r="I39" s="153" t="s">
        <v>74</v>
      </c>
      <c r="J39" s="154" t="s">
        <v>75</v>
      </c>
      <c r="K39" s="153" t="s">
        <v>74</v>
      </c>
      <c r="L39" s="154" t="s">
        <v>75</v>
      </c>
      <c r="M39" s="153" t="s">
        <v>74</v>
      </c>
      <c r="N39" s="154" t="s">
        <v>75</v>
      </c>
      <c r="O39" s="153" t="s">
        <v>74</v>
      </c>
      <c r="P39" s="154" t="s">
        <v>75</v>
      </c>
      <c r="Q39" s="153" t="s">
        <v>74</v>
      </c>
      <c r="R39" s="154" t="s">
        <v>75</v>
      </c>
      <c r="S39" s="153" t="s">
        <v>74</v>
      </c>
      <c r="T39" s="154" t="s">
        <v>75</v>
      </c>
      <c r="U39" s="153" t="s">
        <v>74</v>
      </c>
      <c r="V39" s="154" t="s">
        <v>75</v>
      </c>
      <c r="W39" s="153" t="s">
        <v>74</v>
      </c>
      <c r="X39" s="154" t="s">
        <v>75</v>
      </c>
    </row>
    <row r="40" spans="1:24" x14ac:dyDescent="0.25">
      <c r="A40" s="50"/>
      <c r="B40" s="159" t="s">
        <v>51</v>
      </c>
      <c r="C40" s="119">
        <v>1610000</v>
      </c>
      <c r="D40" s="119"/>
      <c r="E40" s="119"/>
      <c r="F40" s="119">
        <v>300000</v>
      </c>
      <c r="G40" s="119"/>
      <c r="H40" s="119">
        <v>515000</v>
      </c>
      <c r="I40" s="119">
        <v>4000</v>
      </c>
      <c r="J40" s="119"/>
      <c r="K40" s="119"/>
      <c r="L40" s="119"/>
      <c r="M40" s="59"/>
      <c r="N40" s="119">
        <v>339000</v>
      </c>
      <c r="O40" s="119"/>
      <c r="P40" s="119">
        <v>3720000</v>
      </c>
      <c r="Q40" s="119">
        <v>3260000</v>
      </c>
      <c r="R40" s="119"/>
      <c r="S40" s="119"/>
      <c r="T40" s="119"/>
      <c r="U40" s="119"/>
      <c r="V40" s="119"/>
      <c r="W40" s="160"/>
      <c r="X40" s="160"/>
    </row>
    <row r="41" spans="1:24" ht="15.75" thickBot="1" x14ac:dyDescent="0.3">
      <c r="A41" s="50"/>
      <c r="B41" s="159" t="s">
        <v>203</v>
      </c>
      <c r="C41" s="155"/>
      <c r="D41" s="155"/>
      <c r="E41" s="155"/>
      <c r="F41" s="155"/>
      <c r="G41" s="155"/>
      <c r="H41" s="155"/>
      <c r="I41" s="155"/>
      <c r="J41" s="155">
        <v>128200</v>
      </c>
      <c r="K41" s="155"/>
      <c r="L41" s="155"/>
      <c r="M41" s="164"/>
      <c r="N41" s="164"/>
      <c r="O41" s="155"/>
      <c r="P41" s="155"/>
      <c r="Q41" s="155"/>
      <c r="R41" s="155"/>
      <c r="S41" s="155">
        <f>J41</f>
        <v>128200</v>
      </c>
      <c r="T41" s="155"/>
      <c r="U41" s="155"/>
      <c r="V41" s="155"/>
      <c r="W41" s="167"/>
      <c r="X41" s="167"/>
    </row>
    <row r="42" spans="1:24" x14ac:dyDescent="0.25">
      <c r="A42" s="50"/>
      <c r="B42" s="159" t="s">
        <v>11</v>
      </c>
      <c r="C42" s="165">
        <f>SUM(C40:C41)</f>
        <v>1610000</v>
      </c>
      <c r="D42" s="165">
        <f t="shared" ref="D42:X42" si="0">SUM(D40:D41)</f>
        <v>0</v>
      </c>
      <c r="E42" s="165">
        <f t="shared" si="0"/>
        <v>0</v>
      </c>
      <c r="F42" s="165">
        <f t="shared" si="0"/>
        <v>300000</v>
      </c>
      <c r="G42" s="165">
        <f t="shared" si="0"/>
        <v>0</v>
      </c>
      <c r="H42" s="165">
        <f t="shared" si="0"/>
        <v>515000</v>
      </c>
      <c r="I42" s="165">
        <f t="shared" si="0"/>
        <v>4000</v>
      </c>
      <c r="J42" s="165">
        <f t="shared" si="0"/>
        <v>128200</v>
      </c>
      <c r="K42" s="165">
        <f t="shared" si="0"/>
        <v>0</v>
      </c>
      <c r="L42" s="165">
        <f t="shared" si="0"/>
        <v>0</v>
      </c>
      <c r="M42" s="165">
        <f t="shared" si="0"/>
        <v>0</v>
      </c>
      <c r="N42" s="165">
        <f t="shared" si="0"/>
        <v>339000</v>
      </c>
      <c r="O42" s="165">
        <f t="shared" si="0"/>
        <v>0</v>
      </c>
      <c r="P42" s="165">
        <f t="shared" si="0"/>
        <v>3720000</v>
      </c>
      <c r="Q42" s="165">
        <f t="shared" si="0"/>
        <v>3260000</v>
      </c>
      <c r="R42" s="165">
        <f t="shared" si="0"/>
        <v>0</v>
      </c>
      <c r="S42" s="165">
        <f t="shared" si="0"/>
        <v>128200</v>
      </c>
      <c r="T42" s="165">
        <f t="shared" si="0"/>
        <v>0</v>
      </c>
      <c r="U42" s="165">
        <f t="shared" si="0"/>
        <v>0</v>
      </c>
      <c r="V42" s="165">
        <f t="shared" si="0"/>
        <v>0</v>
      </c>
      <c r="W42" s="165">
        <f t="shared" si="0"/>
        <v>0</v>
      </c>
      <c r="X42" s="165">
        <f t="shared" si="0"/>
        <v>0</v>
      </c>
    </row>
    <row r="43" spans="1:24" x14ac:dyDescent="0.25">
      <c r="A43" s="50"/>
      <c r="B43" s="159" t="s">
        <v>12</v>
      </c>
      <c r="C43" s="170"/>
      <c r="D43" s="170"/>
      <c r="E43" s="170"/>
      <c r="F43" s="170"/>
      <c r="G43" s="170"/>
      <c r="H43" s="170"/>
      <c r="I43" s="170"/>
      <c r="J43" s="170"/>
      <c r="K43" s="170"/>
      <c r="L43" s="170"/>
      <c r="M43" s="171"/>
      <c r="N43" s="171"/>
      <c r="O43" s="170">
        <f>P42-O42</f>
        <v>3720000</v>
      </c>
      <c r="P43" s="170"/>
      <c r="Q43" s="170"/>
      <c r="R43" s="170">
        <f>Q42-R42</f>
        <v>3260000</v>
      </c>
      <c r="S43" s="170"/>
      <c r="T43" s="170">
        <f>S42</f>
        <v>128200</v>
      </c>
      <c r="U43" s="170"/>
      <c r="V43" s="170">
        <v>96000</v>
      </c>
      <c r="W43" s="171"/>
      <c r="X43" s="170">
        <v>235800</v>
      </c>
    </row>
    <row r="44" spans="1:24" x14ac:dyDescent="0.25">
      <c r="A44" s="50"/>
      <c r="B44" s="159" t="s">
        <v>205</v>
      </c>
      <c r="C44" s="66"/>
      <c r="D44" s="66"/>
      <c r="E44" s="66"/>
      <c r="F44" s="66"/>
      <c r="G44" s="66"/>
      <c r="H44" s="66"/>
      <c r="I44" s="66"/>
      <c r="J44" s="66"/>
      <c r="K44" s="66"/>
      <c r="L44" s="66">
        <f>U44</f>
        <v>96000</v>
      </c>
      <c r="M44" s="158"/>
      <c r="N44" s="158"/>
      <c r="O44" s="66"/>
      <c r="P44" s="66"/>
      <c r="Q44" s="66"/>
      <c r="R44" s="66"/>
      <c r="S44" s="66"/>
      <c r="T44" s="66"/>
      <c r="U44" s="66">
        <f>V43</f>
        <v>96000</v>
      </c>
      <c r="V44" s="66"/>
      <c r="W44" s="168"/>
      <c r="X44" s="168"/>
    </row>
    <row r="45" spans="1:24" x14ac:dyDescent="0.25">
      <c r="A45" s="50"/>
      <c r="B45" s="159" t="s">
        <v>195</v>
      </c>
      <c r="C45" s="172"/>
      <c r="D45" s="172"/>
      <c r="E45" s="172"/>
      <c r="F45" s="172"/>
      <c r="G45" s="172"/>
      <c r="H45" s="172">
        <f>W45</f>
        <v>235800</v>
      </c>
      <c r="I45" s="172"/>
      <c r="J45" s="172"/>
      <c r="K45" s="172"/>
      <c r="L45" s="172"/>
      <c r="M45" s="173"/>
      <c r="N45" s="173"/>
      <c r="O45" s="172"/>
      <c r="P45" s="172"/>
      <c r="Q45" s="172"/>
      <c r="R45" s="172"/>
      <c r="S45" s="172"/>
      <c r="T45" s="172"/>
      <c r="U45" s="172"/>
      <c r="V45" s="172"/>
      <c r="W45" s="172">
        <f>X43</f>
        <v>235800</v>
      </c>
      <c r="X45" s="173"/>
    </row>
    <row r="46" spans="1:24" ht="15.75" thickBot="1" x14ac:dyDescent="0.3">
      <c r="A46" s="163"/>
      <c r="B46" s="162" t="s">
        <v>58</v>
      </c>
      <c r="C46" s="155"/>
      <c r="D46" s="155">
        <f>C42-D42</f>
        <v>1610000</v>
      </c>
      <c r="E46" s="155">
        <f>F42-E42</f>
        <v>300000</v>
      </c>
      <c r="F46" s="155"/>
      <c r="G46" s="155">
        <f>H42+H45</f>
        <v>750800</v>
      </c>
      <c r="H46" s="155"/>
      <c r="I46" s="155">
        <f>J42-I42</f>
        <v>124200</v>
      </c>
      <c r="J46" s="155"/>
      <c r="K46" s="155">
        <f>L44</f>
        <v>96000</v>
      </c>
      <c r="L46" s="155"/>
      <c r="M46" s="155">
        <f>N42</f>
        <v>339000</v>
      </c>
      <c r="N46" s="164"/>
      <c r="O46" s="155"/>
      <c r="P46" s="155"/>
      <c r="Q46" s="155"/>
      <c r="R46" s="155"/>
      <c r="S46" s="155"/>
      <c r="T46" s="155"/>
      <c r="U46" s="155"/>
      <c r="V46" s="155"/>
      <c r="W46" s="161"/>
      <c r="X46" s="161"/>
    </row>
    <row r="47" spans="1:24" ht="15.75" thickBot="1" x14ac:dyDescent="0.3">
      <c r="C47" s="156">
        <f>SUM(C42:C46)</f>
        <v>1610000</v>
      </c>
      <c r="D47" s="156">
        <f t="shared" ref="D47:W47" si="1">SUM(D42:D46)</f>
        <v>1610000</v>
      </c>
      <c r="E47" s="156">
        <f t="shared" si="1"/>
        <v>300000</v>
      </c>
      <c r="F47" s="156">
        <f t="shared" si="1"/>
        <v>300000</v>
      </c>
      <c r="G47" s="156">
        <f t="shared" si="1"/>
        <v>750800</v>
      </c>
      <c r="H47" s="156">
        <f t="shared" si="1"/>
        <v>750800</v>
      </c>
      <c r="I47" s="156">
        <f t="shared" si="1"/>
        <v>128200</v>
      </c>
      <c r="J47" s="156">
        <f t="shared" si="1"/>
        <v>128200</v>
      </c>
      <c r="K47" s="156">
        <f t="shared" si="1"/>
        <v>96000</v>
      </c>
      <c r="L47" s="156">
        <f t="shared" si="1"/>
        <v>96000</v>
      </c>
      <c r="M47" s="156">
        <f t="shared" si="1"/>
        <v>339000</v>
      </c>
      <c r="N47" s="156">
        <f t="shared" si="1"/>
        <v>339000</v>
      </c>
      <c r="O47" s="156">
        <f t="shared" si="1"/>
        <v>3720000</v>
      </c>
      <c r="P47" s="156">
        <f t="shared" si="1"/>
        <v>3720000</v>
      </c>
      <c r="Q47" s="156">
        <f t="shared" si="1"/>
        <v>3260000</v>
      </c>
      <c r="R47" s="156">
        <f t="shared" si="1"/>
        <v>3260000</v>
      </c>
      <c r="S47" s="156">
        <f t="shared" si="1"/>
        <v>128200</v>
      </c>
      <c r="T47" s="156">
        <f t="shared" si="1"/>
        <v>128200</v>
      </c>
      <c r="U47" s="156">
        <f t="shared" si="1"/>
        <v>96000</v>
      </c>
      <c r="V47" s="156">
        <f t="shared" si="1"/>
        <v>96000</v>
      </c>
      <c r="W47" s="156">
        <f t="shared" si="1"/>
        <v>235800</v>
      </c>
      <c r="X47" s="156">
        <f>SUM(W42:W46)</f>
        <v>235800</v>
      </c>
    </row>
    <row r="48" spans="1:24" ht="15.75" thickTop="1" x14ac:dyDescent="0.25"/>
    <row r="51" spans="1:19" ht="15.75" thickBot="1" x14ac:dyDescent="0.3">
      <c r="E51" s="218" t="s">
        <v>60</v>
      </c>
      <c r="F51" s="218"/>
      <c r="G51" s="218"/>
      <c r="H51" s="218"/>
      <c r="P51" s="217" t="s">
        <v>12</v>
      </c>
      <c r="Q51" s="217"/>
      <c r="R51" s="217"/>
      <c r="S51" s="217"/>
    </row>
    <row r="52" spans="1:19" x14ac:dyDescent="0.25">
      <c r="D52" t="s">
        <v>208</v>
      </c>
      <c r="F52" s="68">
        <f>D46</f>
        <v>1610000</v>
      </c>
      <c r="G52" s="178">
        <f>E46</f>
        <v>300000</v>
      </c>
      <c r="I52" t="s">
        <v>209</v>
      </c>
      <c r="O52" t="s">
        <v>88</v>
      </c>
      <c r="Q52" s="68">
        <f>R43</f>
        <v>3260000</v>
      </c>
      <c r="R52" s="169">
        <f>O43</f>
        <v>3720000</v>
      </c>
      <c r="S52" t="s">
        <v>62</v>
      </c>
    </row>
    <row r="53" spans="1:19" x14ac:dyDescent="0.25">
      <c r="G53" s="175">
        <f>G46</f>
        <v>750800</v>
      </c>
      <c r="I53" t="s">
        <v>210</v>
      </c>
      <c r="O53" t="s">
        <v>154</v>
      </c>
      <c r="Q53" s="68">
        <f>T43</f>
        <v>128200</v>
      </c>
      <c r="R53" s="157"/>
    </row>
    <row r="54" spans="1:19" x14ac:dyDescent="0.25">
      <c r="G54" s="175">
        <f>I46</f>
        <v>124200</v>
      </c>
      <c r="I54" t="s">
        <v>211</v>
      </c>
      <c r="O54" t="s">
        <v>206</v>
      </c>
      <c r="Q54" s="68">
        <f>V43</f>
        <v>96000</v>
      </c>
      <c r="R54" s="157"/>
    </row>
    <row r="55" spans="1:19" x14ac:dyDescent="0.25">
      <c r="F55" s="50"/>
      <c r="G55" s="175">
        <f>K46</f>
        <v>96000</v>
      </c>
      <c r="I55" t="s">
        <v>206</v>
      </c>
      <c r="O55" t="s">
        <v>207</v>
      </c>
      <c r="Q55" s="140">
        <f>X43</f>
        <v>235800</v>
      </c>
      <c r="R55" s="174"/>
    </row>
    <row r="56" spans="1:19" ht="15.75" thickBot="1" x14ac:dyDescent="0.3">
      <c r="F56" s="140"/>
      <c r="G56" s="179">
        <f>M46</f>
        <v>339000</v>
      </c>
      <c r="I56" t="s">
        <v>82</v>
      </c>
      <c r="Q56" s="176">
        <f>SUM(Q52:Q55)</f>
        <v>3720000</v>
      </c>
      <c r="R56" s="177">
        <f>SUM(R52:R55)</f>
        <v>3720000</v>
      </c>
    </row>
    <row r="57" spans="1:19" ht="16.5" thickTop="1" thickBot="1" x14ac:dyDescent="0.3">
      <c r="F57" s="176">
        <f>SUM(F52:F56)</f>
        <v>1610000</v>
      </c>
      <c r="G57" s="177">
        <f>SUM(G52:G56)</f>
        <v>1610000</v>
      </c>
    </row>
    <row r="58" spans="1:19" ht="15.75" thickTop="1" x14ac:dyDescent="0.25"/>
    <row r="59" spans="1:19" x14ac:dyDescent="0.25">
      <c r="A59" s="149" t="s">
        <v>212</v>
      </c>
      <c r="F59" s="149" t="s">
        <v>216</v>
      </c>
    </row>
    <row r="60" spans="1:19" x14ac:dyDescent="0.25">
      <c r="C60" s="166" t="s">
        <v>213</v>
      </c>
      <c r="D60" s="166" t="s">
        <v>214</v>
      </c>
    </row>
    <row r="61" spans="1:19" x14ac:dyDescent="0.25">
      <c r="B61" t="s">
        <v>209</v>
      </c>
      <c r="C61" s="119">
        <v>300000</v>
      </c>
      <c r="D61" s="119">
        <v>300000</v>
      </c>
    </row>
    <row r="62" spans="1:19" x14ac:dyDescent="0.25">
      <c r="B62" t="s">
        <v>210</v>
      </c>
      <c r="C62" s="119">
        <v>515000</v>
      </c>
      <c r="D62" s="119">
        <v>750800</v>
      </c>
    </row>
    <row r="63" spans="1:19" ht="15.75" thickBot="1" x14ac:dyDescent="0.3">
      <c r="B63" t="s">
        <v>215</v>
      </c>
      <c r="C63" s="177">
        <f>SUM(C61:C62)</f>
        <v>815000</v>
      </c>
      <c r="D63" s="180">
        <f>SUM(D61:D62)</f>
        <v>1050800</v>
      </c>
    </row>
    <row r="64" spans="1:19" ht="15.75" thickTop="1" x14ac:dyDescent="0.25"/>
  </sheetData>
  <mergeCells count="15">
    <mergeCell ref="W38:X38"/>
    <mergeCell ref="P51:S51"/>
    <mergeCell ref="E51:H51"/>
    <mergeCell ref="M38:N38"/>
    <mergeCell ref="I38:J38"/>
    <mergeCell ref="O38:P38"/>
    <mergeCell ref="Q38:R38"/>
    <mergeCell ref="S38:T38"/>
    <mergeCell ref="U38:V38"/>
    <mergeCell ref="C3:D3"/>
    <mergeCell ref="E3:F3"/>
    <mergeCell ref="E38:F38"/>
    <mergeCell ref="G38:H38"/>
    <mergeCell ref="K38:L38"/>
    <mergeCell ref="C38:D3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election activeCell="A2" sqref="A2"/>
    </sheetView>
  </sheetViews>
  <sheetFormatPr baseColWidth="10" defaultRowHeight="15" x14ac:dyDescent="0.25"/>
  <cols>
    <col min="1" max="1" width="7.28515625" customWidth="1"/>
    <col min="2" max="2" width="21.7109375" bestFit="1" customWidth="1"/>
    <col min="3" max="20" width="9.28515625" customWidth="1"/>
  </cols>
  <sheetData>
    <row r="1" spans="1:21" x14ac:dyDescent="0.25">
      <c r="A1" s="149" t="s">
        <v>239</v>
      </c>
    </row>
    <row r="2" spans="1:21" ht="15" customHeight="1" x14ac:dyDescent="0.25">
      <c r="A2" s="59"/>
      <c r="B2" t="s">
        <v>219</v>
      </c>
      <c r="C2" s="214" t="s">
        <v>81</v>
      </c>
      <c r="D2" s="215"/>
      <c r="E2" s="214" t="s">
        <v>196</v>
      </c>
      <c r="F2" s="215"/>
      <c r="G2" s="214" t="s">
        <v>197</v>
      </c>
      <c r="H2" s="215"/>
      <c r="I2" s="220" t="s">
        <v>198</v>
      </c>
      <c r="J2" s="221"/>
      <c r="K2" s="219" t="s">
        <v>82</v>
      </c>
      <c r="L2" s="209"/>
      <c r="M2" s="214" t="s">
        <v>200</v>
      </c>
      <c r="N2" s="215"/>
      <c r="O2" s="214" t="s">
        <v>88</v>
      </c>
      <c r="P2" s="215"/>
      <c r="Q2" s="216" t="s">
        <v>204</v>
      </c>
      <c r="R2" s="216"/>
      <c r="S2" s="216" t="s">
        <v>199</v>
      </c>
      <c r="T2" s="216"/>
    </row>
    <row r="3" spans="1:21" x14ac:dyDescent="0.25">
      <c r="A3" s="50"/>
      <c r="B3" s="159"/>
      <c r="C3" s="153" t="s">
        <v>74</v>
      </c>
      <c r="D3" s="154" t="s">
        <v>75</v>
      </c>
      <c r="E3" s="153" t="s">
        <v>74</v>
      </c>
      <c r="F3" s="154" t="s">
        <v>75</v>
      </c>
      <c r="G3" s="153" t="s">
        <v>74</v>
      </c>
      <c r="H3" s="154" t="s">
        <v>75</v>
      </c>
      <c r="I3" s="154"/>
      <c r="J3" s="154"/>
      <c r="K3" s="153" t="s">
        <v>74</v>
      </c>
      <c r="L3" s="154" t="s">
        <v>75</v>
      </c>
      <c r="M3" s="153" t="s">
        <v>74</v>
      </c>
      <c r="N3" s="154" t="s">
        <v>75</v>
      </c>
      <c r="O3" s="153" t="s">
        <v>74</v>
      </c>
      <c r="P3" s="154" t="s">
        <v>75</v>
      </c>
      <c r="Q3" s="153" t="s">
        <v>74</v>
      </c>
      <c r="R3" s="154" t="s">
        <v>75</v>
      </c>
      <c r="S3" s="153" t="s">
        <v>74</v>
      </c>
      <c r="T3" s="154" t="s">
        <v>75</v>
      </c>
    </row>
    <row r="4" spans="1:21" x14ac:dyDescent="0.25">
      <c r="A4" s="50"/>
      <c r="B4" s="159" t="s">
        <v>72</v>
      </c>
      <c r="C4" s="119">
        <v>1120000</v>
      </c>
      <c r="D4" s="119"/>
      <c r="E4" s="119"/>
      <c r="F4" s="119">
        <v>150000</v>
      </c>
      <c r="G4" s="119"/>
      <c r="H4" s="119">
        <v>11000</v>
      </c>
      <c r="I4" s="119"/>
      <c r="J4" s="119"/>
      <c r="K4" s="59"/>
      <c r="L4" s="119">
        <v>986000</v>
      </c>
      <c r="M4" s="119"/>
      <c r="N4" s="119">
        <v>1842000</v>
      </c>
      <c r="O4" s="119">
        <v>1869000</v>
      </c>
      <c r="P4" s="119"/>
      <c r="Q4" s="160"/>
      <c r="R4" s="160"/>
      <c r="S4" s="160"/>
      <c r="T4" s="160"/>
    </row>
    <row r="5" spans="1:21" x14ac:dyDescent="0.25">
      <c r="A5" s="50"/>
      <c r="B5" s="159" t="s">
        <v>12</v>
      </c>
      <c r="C5" s="170"/>
      <c r="D5" s="170"/>
      <c r="E5" s="170"/>
      <c r="F5" s="170"/>
      <c r="G5" s="170"/>
      <c r="H5" s="170"/>
      <c r="I5" s="170"/>
      <c r="J5" s="170"/>
      <c r="K5" s="171"/>
      <c r="L5" s="171"/>
      <c r="M5" s="170">
        <f>N4</f>
        <v>1842000</v>
      </c>
      <c r="N5" s="170"/>
      <c r="O5" s="170"/>
      <c r="P5" s="170">
        <f>O4</f>
        <v>1869000</v>
      </c>
      <c r="Q5" s="171">
        <v>11000</v>
      </c>
      <c r="R5" s="170"/>
      <c r="S5" s="170">
        <v>16000</v>
      </c>
      <c r="T5" s="170"/>
    </row>
    <row r="6" spans="1:21" x14ac:dyDescent="0.25">
      <c r="A6" s="50"/>
      <c r="B6" s="159" t="s">
        <v>218</v>
      </c>
      <c r="C6" s="66"/>
      <c r="D6" s="66"/>
      <c r="E6" s="66"/>
      <c r="F6" s="66"/>
      <c r="G6" s="66">
        <v>11000</v>
      </c>
      <c r="H6" s="66"/>
      <c r="I6" s="66"/>
      <c r="J6" s="66"/>
      <c r="K6" s="158"/>
      <c r="L6" s="158"/>
      <c r="M6" s="66"/>
      <c r="N6" s="66"/>
      <c r="O6" s="66"/>
      <c r="P6" s="66"/>
      <c r="Q6" s="168"/>
      <c r="R6" s="181">
        <v>11000</v>
      </c>
      <c r="S6" s="168"/>
      <c r="T6" s="168"/>
    </row>
    <row r="7" spans="1:21" x14ac:dyDescent="0.25">
      <c r="A7" s="50"/>
      <c r="B7" s="159" t="s">
        <v>217</v>
      </c>
      <c r="C7" s="172"/>
      <c r="D7" s="172"/>
      <c r="E7" s="172"/>
      <c r="F7" s="172"/>
      <c r="G7" s="172"/>
      <c r="H7" s="172"/>
      <c r="I7" s="172">
        <v>16000</v>
      </c>
      <c r="J7" s="172"/>
      <c r="K7" s="173"/>
      <c r="L7" s="173"/>
      <c r="M7" s="172"/>
      <c r="N7" s="172"/>
      <c r="O7" s="172"/>
      <c r="P7" s="172"/>
      <c r="Q7" s="172"/>
      <c r="R7" s="173"/>
      <c r="S7" s="172"/>
      <c r="T7" s="172">
        <v>16000</v>
      </c>
    </row>
    <row r="8" spans="1:21" ht="15.75" thickBot="1" x14ac:dyDescent="0.3">
      <c r="A8" s="163"/>
      <c r="B8" s="162" t="s">
        <v>58</v>
      </c>
      <c r="C8" s="155"/>
      <c r="D8" s="155">
        <f>C4</f>
        <v>1120000</v>
      </c>
      <c r="E8" s="155">
        <f>F4</f>
        <v>150000</v>
      </c>
      <c r="F8" s="155"/>
      <c r="G8" s="155"/>
      <c r="H8" s="155"/>
      <c r="I8" s="155"/>
      <c r="J8" s="155">
        <f>I7</f>
        <v>16000</v>
      </c>
      <c r="K8" s="155">
        <f>L4</f>
        <v>986000</v>
      </c>
      <c r="L8" s="164"/>
      <c r="M8" s="155"/>
      <c r="N8" s="155"/>
      <c r="O8" s="155"/>
      <c r="P8" s="155"/>
      <c r="Q8" s="161"/>
      <c r="R8" s="161"/>
      <c r="S8" s="161"/>
      <c r="T8" s="161"/>
    </row>
    <row r="9" spans="1:21" ht="15.75" thickBot="1" x14ac:dyDescent="0.3">
      <c r="B9" s="182" t="s">
        <v>78</v>
      </c>
      <c r="C9" s="156">
        <f>SUM(C4:C8)</f>
        <v>1120000</v>
      </c>
      <c r="D9" s="156">
        <f t="shared" ref="D9:T9" si="0">SUM(D4:D8)</f>
        <v>1120000</v>
      </c>
      <c r="E9" s="156">
        <f t="shared" si="0"/>
        <v>150000</v>
      </c>
      <c r="F9" s="156">
        <f t="shared" si="0"/>
        <v>150000</v>
      </c>
      <c r="G9" s="156">
        <f t="shared" si="0"/>
        <v>11000</v>
      </c>
      <c r="H9" s="156">
        <f t="shared" si="0"/>
        <v>11000</v>
      </c>
      <c r="I9" s="156">
        <f t="shared" si="0"/>
        <v>16000</v>
      </c>
      <c r="J9" s="156">
        <f t="shared" si="0"/>
        <v>16000</v>
      </c>
      <c r="K9" s="156">
        <f t="shared" si="0"/>
        <v>986000</v>
      </c>
      <c r="L9" s="156">
        <f t="shared" si="0"/>
        <v>986000</v>
      </c>
      <c r="M9" s="156">
        <f t="shared" si="0"/>
        <v>1842000</v>
      </c>
      <c r="N9" s="156">
        <f t="shared" si="0"/>
        <v>1842000</v>
      </c>
      <c r="O9" s="156">
        <f t="shared" si="0"/>
        <v>1869000</v>
      </c>
      <c r="P9" s="156">
        <f t="shared" si="0"/>
        <v>1869000</v>
      </c>
      <c r="Q9" s="156">
        <f t="shared" si="0"/>
        <v>11000</v>
      </c>
      <c r="R9" s="156">
        <f t="shared" si="0"/>
        <v>11000</v>
      </c>
      <c r="S9" s="156">
        <f t="shared" si="0"/>
        <v>16000</v>
      </c>
      <c r="T9" s="76">
        <f t="shared" si="0"/>
        <v>16000</v>
      </c>
      <c r="U9" s="70"/>
    </row>
    <row r="10" spans="1:21" ht="15.75" thickTop="1" x14ac:dyDescent="0.25"/>
    <row r="12" spans="1:21" x14ac:dyDescent="0.25">
      <c r="F12" s="218" t="s">
        <v>220</v>
      </c>
      <c r="G12" s="218"/>
      <c r="H12" s="218"/>
      <c r="I12" s="218"/>
      <c r="L12" s="218" t="s">
        <v>221</v>
      </c>
      <c r="M12" s="218"/>
      <c r="N12" s="218"/>
      <c r="O12" s="218"/>
    </row>
    <row r="13" spans="1:21" x14ac:dyDescent="0.25">
      <c r="E13" t="s">
        <v>81</v>
      </c>
      <c r="G13" s="68">
        <f>D8</f>
        <v>1120000</v>
      </c>
      <c r="H13" s="178">
        <f>E8</f>
        <v>150000</v>
      </c>
      <c r="I13" s="50" t="s">
        <v>209</v>
      </c>
      <c r="K13" t="s">
        <v>88</v>
      </c>
      <c r="M13" s="68">
        <f>P5</f>
        <v>1869000</v>
      </c>
      <c r="N13" s="178">
        <f>M5</f>
        <v>1842000</v>
      </c>
      <c r="O13" t="s">
        <v>222</v>
      </c>
    </row>
    <row r="14" spans="1:21" x14ac:dyDescent="0.25">
      <c r="E14" t="s">
        <v>217</v>
      </c>
      <c r="G14" s="140">
        <f>J8</f>
        <v>16000</v>
      </c>
      <c r="H14" s="179">
        <f>K8</f>
        <v>986000</v>
      </c>
      <c r="I14" s="50" t="s">
        <v>82</v>
      </c>
      <c r="M14" s="68"/>
      <c r="N14" s="175">
        <f>G6</f>
        <v>11000</v>
      </c>
      <c r="O14" t="s">
        <v>223</v>
      </c>
    </row>
    <row r="15" spans="1:21" ht="15.75" thickBot="1" x14ac:dyDescent="0.3">
      <c r="G15" s="176">
        <f>SUM(G13:G14)</f>
        <v>1136000</v>
      </c>
      <c r="H15" s="177">
        <f>SUM(H13:H14)</f>
        <v>1136000</v>
      </c>
      <c r="I15" s="50"/>
      <c r="M15" s="102"/>
      <c r="N15" s="179">
        <f>S5</f>
        <v>16000</v>
      </c>
      <c r="O15" t="s">
        <v>217</v>
      </c>
    </row>
    <row r="16" spans="1:21" ht="16.5" thickTop="1" thickBot="1" x14ac:dyDescent="0.3">
      <c r="H16" s="50"/>
      <c r="I16" s="50"/>
      <c r="M16" s="176">
        <f>SUM(M13:M15)</f>
        <v>1869000</v>
      </c>
      <c r="N16" s="176">
        <f>SUM(N13:N15)</f>
        <v>1869000</v>
      </c>
    </row>
    <row r="17" spans="8:8" ht="15.75" thickTop="1" x14ac:dyDescent="0.25">
      <c r="H17" s="50"/>
    </row>
  </sheetData>
  <mergeCells count="11">
    <mergeCell ref="F12:I12"/>
    <mergeCell ref="L12:O12"/>
    <mergeCell ref="M2:N2"/>
    <mergeCell ref="O2:P2"/>
    <mergeCell ref="S2:T2"/>
    <mergeCell ref="Q2:R2"/>
    <mergeCell ref="C2:D2"/>
    <mergeCell ref="E2:F2"/>
    <mergeCell ref="G2:H2"/>
    <mergeCell ref="I2:J2"/>
    <mergeCell ref="K2:L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workbookViewId="0">
      <selection activeCell="H27" sqref="H27"/>
    </sheetView>
  </sheetViews>
  <sheetFormatPr baseColWidth="10" defaultRowHeight="15" x14ac:dyDescent="0.25"/>
  <cols>
    <col min="1" max="1" width="4.85546875" customWidth="1"/>
    <col min="2" max="2" width="20.140625" bestFit="1" customWidth="1"/>
  </cols>
  <sheetData>
    <row r="1" spans="1:20" x14ac:dyDescent="0.25">
      <c r="A1" s="149" t="s">
        <v>240</v>
      </c>
    </row>
    <row r="2" spans="1:20" x14ac:dyDescent="0.25">
      <c r="A2" s="222" t="s">
        <v>241</v>
      </c>
      <c r="B2" s="223"/>
      <c r="C2" s="214" t="s">
        <v>81</v>
      </c>
      <c r="D2" s="215"/>
      <c r="E2" s="214" t="s">
        <v>196</v>
      </c>
      <c r="F2" s="215"/>
      <c r="G2" s="214" t="s">
        <v>197</v>
      </c>
      <c r="H2" s="215"/>
      <c r="I2" s="220" t="s">
        <v>198</v>
      </c>
      <c r="J2" s="221"/>
      <c r="K2" s="219" t="s">
        <v>82</v>
      </c>
      <c r="L2" s="209"/>
      <c r="M2" s="214" t="s">
        <v>200</v>
      </c>
      <c r="N2" s="215"/>
      <c r="O2" s="214" t="s">
        <v>88</v>
      </c>
      <c r="P2" s="215"/>
      <c r="Q2" s="216" t="s">
        <v>204</v>
      </c>
      <c r="R2" s="216"/>
      <c r="S2" s="216" t="s">
        <v>199</v>
      </c>
      <c r="T2" s="216"/>
    </row>
    <row r="3" spans="1:20" x14ac:dyDescent="0.25">
      <c r="A3" s="50"/>
      <c r="B3" s="159"/>
      <c r="C3" s="153" t="s">
        <v>74</v>
      </c>
      <c r="D3" s="154" t="s">
        <v>75</v>
      </c>
      <c r="E3" s="153" t="s">
        <v>74</v>
      </c>
      <c r="F3" s="154" t="s">
        <v>75</v>
      </c>
      <c r="G3" s="153" t="s">
        <v>74</v>
      </c>
      <c r="H3" s="154" t="s">
        <v>75</v>
      </c>
      <c r="I3" s="154"/>
      <c r="J3" s="154"/>
      <c r="K3" s="153" t="s">
        <v>74</v>
      </c>
      <c r="L3" s="154" t="s">
        <v>75</v>
      </c>
      <c r="M3" s="153" t="s">
        <v>74</v>
      </c>
      <c r="N3" s="154" t="s">
        <v>75</v>
      </c>
      <c r="O3" s="153" t="s">
        <v>74</v>
      </c>
      <c r="P3" s="154" t="s">
        <v>75</v>
      </c>
      <c r="Q3" s="153" t="s">
        <v>74</v>
      </c>
      <c r="R3" s="154" t="s">
        <v>75</v>
      </c>
      <c r="S3" s="153" t="s">
        <v>74</v>
      </c>
      <c r="T3" s="154" t="s">
        <v>75</v>
      </c>
    </row>
    <row r="4" spans="1:20" x14ac:dyDescent="0.25">
      <c r="A4" s="50"/>
      <c r="B4" s="159" t="s">
        <v>72</v>
      </c>
      <c r="C4" s="119">
        <v>1250000</v>
      </c>
      <c r="D4" s="119"/>
      <c r="E4" s="119"/>
      <c r="F4" s="119">
        <v>150000</v>
      </c>
      <c r="G4" s="119"/>
      <c r="H4" s="119"/>
      <c r="I4" s="119">
        <v>16000</v>
      </c>
      <c r="J4" s="119"/>
      <c r="K4" s="59"/>
      <c r="L4" s="119">
        <v>991000</v>
      </c>
      <c r="M4" s="119"/>
      <c r="N4" s="119">
        <v>2000000</v>
      </c>
      <c r="O4" s="119">
        <v>1875000</v>
      </c>
      <c r="P4" s="119"/>
      <c r="Q4" s="160"/>
      <c r="R4" s="160"/>
      <c r="S4" s="160"/>
      <c r="T4" s="160"/>
    </row>
    <row r="5" spans="1:20" x14ac:dyDescent="0.25">
      <c r="A5" s="50"/>
      <c r="B5" s="159" t="s">
        <v>12</v>
      </c>
      <c r="C5" s="170"/>
      <c r="D5" s="170"/>
      <c r="E5" s="170"/>
      <c r="F5" s="170"/>
      <c r="G5" s="170"/>
      <c r="H5" s="170"/>
      <c r="I5" s="170"/>
      <c r="J5" s="170"/>
      <c r="K5" s="171"/>
      <c r="L5" s="171"/>
      <c r="M5" s="170">
        <f>N4</f>
        <v>2000000</v>
      </c>
      <c r="N5" s="170"/>
      <c r="O5" s="170"/>
      <c r="P5" s="170">
        <f>O4</f>
        <v>1875000</v>
      </c>
      <c r="Q5" s="171"/>
      <c r="R5" s="170">
        <v>109000</v>
      </c>
      <c r="S5" s="170"/>
      <c r="T5" s="170">
        <v>16000</v>
      </c>
    </row>
    <row r="6" spans="1:20" x14ac:dyDescent="0.25">
      <c r="A6" s="50"/>
      <c r="B6" s="159" t="s">
        <v>207</v>
      </c>
      <c r="C6" s="66"/>
      <c r="D6" s="66"/>
      <c r="E6" s="66"/>
      <c r="F6" s="66"/>
      <c r="G6" s="66"/>
      <c r="H6" s="66">
        <v>109000</v>
      </c>
      <c r="I6" s="66"/>
      <c r="J6" s="66"/>
      <c r="K6" s="158"/>
      <c r="L6" s="158"/>
      <c r="M6" s="66"/>
      <c r="N6" s="66"/>
      <c r="O6" s="66"/>
      <c r="P6" s="66"/>
      <c r="Q6" s="181">
        <f>R5</f>
        <v>109000</v>
      </c>
      <c r="R6" s="181"/>
      <c r="S6" s="168"/>
      <c r="T6" s="168"/>
    </row>
    <row r="7" spans="1:20" x14ac:dyDescent="0.25">
      <c r="A7" s="50"/>
      <c r="B7" s="159" t="s">
        <v>217</v>
      </c>
      <c r="C7" s="172"/>
      <c r="D7" s="172"/>
      <c r="E7" s="172"/>
      <c r="F7" s="172"/>
      <c r="G7" s="172"/>
      <c r="H7" s="172"/>
      <c r="I7" s="172"/>
      <c r="J7" s="172">
        <v>16000</v>
      </c>
      <c r="K7" s="173"/>
      <c r="L7" s="173"/>
      <c r="M7" s="172"/>
      <c r="N7" s="172"/>
      <c r="O7" s="172"/>
      <c r="P7" s="172"/>
      <c r="Q7" s="172"/>
      <c r="R7" s="173"/>
      <c r="S7" s="172">
        <f>T5</f>
        <v>16000</v>
      </c>
      <c r="T7" s="172"/>
    </row>
    <row r="8" spans="1:20" ht="15.75" thickBot="1" x14ac:dyDescent="0.3">
      <c r="A8" s="163"/>
      <c r="B8" s="162" t="s">
        <v>58</v>
      </c>
      <c r="C8" s="155"/>
      <c r="D8" s="155">
        <f>C4</f>
        <v>1250000</v>
      </c>
      <c r="E8" s="155">
        <f>F4</f>
        <v>150000</v>
      </c>
      <c r="F8" s="155"/>
      <c r="G8" s="155">
        <f>H6</f>
        <v>109000</v>
      </c>
      <c r="H8" s="155"/>
      <c r="I8" s="155"/>
      <c r="J8" s="155"/>
      <c r="K8" s="155">
        <f>L4</f>
        <v>991000</v>
      </c>
      <c r="L8" s="164"/>
      <c r="M8" s="155"/>
      <c r="N8" s="155"/>
      <c r="O8" s="155"/>
      <c r="P8" s="155"/>
      <c r="Q8" s="161"/>
      <c r="R8" s="161"/>
      <c r="S8" s="161"/>
      <c r="T8" s="161"/>
    </row>
    <row r="9" spans="1:20" ht="15.75" thickBot="1" x14ac:dyDescent="0.3">
      <c r="B9" s="182" t="s">
        <v>78</v>
      </c>
      <c r="C9" s="156">
        <f>SUM(C4:C8)</f>
        <v>1250000</v>
      </c>
      <c r="D9" s="156">
        <f t="shared" ref="D9:T9" si="0">SUM(D4:D8)</f>
        <v>1250000</v>
      </c>
      <c r="E9" s="156">
        <f t="shared" si="0"/>
        <v>150000</v>
      </c>
      <c r="F9" s="156">
        <f t="shared" si="0"/>
        <v>150000</v>
      </c>
      <c r="G9" s="156">
        <f t="shared" si="0"/>
        <v>109000</v>
      </c>
      <c r="H9" s="156">
        <f t="shared" si="0"/>
        <v>109000</v>
      </c>
      <c r="I9" s="156">
        <f t="shared" si="0"/>
        <v>16000</v>
      </c>
      <c r="J9" s="156">
        <f t="shared" si="0"/>
        <v>16000</v>
      </c>
      <c r="K9" s="156">
        <f t="shared" si="0"/>
        <v>991000</v>
      </c>
      <c r="L9" s="156">
        <f t="shared" si="0"/>
        <v>991000</v>
      </c>
      <c r="M9" s="156">
        <f t="shared" si="0"/>
        <v>2000000</v>
      </c>
      <c r="N9" s="156">
        <f t="shared" si="0"/>
        <v>2000000</v>
      </c>
      <c r="O9" s="156">
        <f t="shared" si="0"/>
        <v>1875000</v>
      </c>
      <c r="P9" s="156">
        <f t="shared" si="0"/>
        <v>1875000</v>
      </c>
      <c r="Q9" s="156">
        <f t="shared" si="0"/>
        <v>109000</v>
      </c>
      <c r="R9" s="156">
        <f t="shared" si="0"/>
        <v>109000</v>
      </c>
      <c r="S9" s="156">
        <f t="shared" si="0"/>
        <v>16000</v>
      </c>
      <c r="T9" s="76">
        <f t="shared" si="0"/>
        <v>16000</v>
      </c>
    </row>
    <row r="10" spans="1:20" ht="15.75" thickTop="1" x14ac:dyDescent="0.25"/>
    <row r="12" spans="1:20" x14ac:dyDescent="0.25">
      <c r="F12" s="218" t="s">
        <v>220</v>
      </c>
      <c r="G12" s="218"/>
      <c r="H12" s="218"/>
      <c r="I12" s="218"/>
      <c r="L12" s="218" t="s">
        <v>221</v>
      </c>
      <c r="M12" s="218"/>
      <c r="N12" s="218"/>
      <c r="O12" s="218"/>
    </row>
    <row r="13" spans="1:20" x14ac:dyDescent="0.25">
      <c r="E13" t="s">
        <v>81</v>
      </c>
      <c r="G13" s="68">
        <f>D8</f>
        <v>1250000</v>
      </c>
      <c r="H13" s="178">
        <f>E8</f>
        <v>150000</v>
      </c>
      <c r="I13" s="50" t="s">
        <v>209</v>
      </c>
      <c r="K13" t="s">
        <v>88</v>
      </c>
      <c r="M13" s="68">
        <f>P5</f>
        <v>1875000</v>
      </c>
      <c r="N13" s="178">
        <f>M5</f>
        <v>2000000</v>
      </c>
      <c r="O13" t="s">
        <v>62</v>
      </c>
    </row>
    <row r="14" spans="1:20" x14ac:dyDescent="0.25">
      <c r="G14" s="68"/>
      <c r="H14" s="175">
        <f>G8</f>
        <v>109000</v>
      </c>
      <c r="I14" s="50" t="s">
        <v>226</v>
      </c>
      <c r="K14" t="s">
        <v>224</v>
      </c>
      <c r="M14" s="68">
        <v>109000</v>
      </c>
      <c r="N14" s="175"/>
    </row>
    <row r="15" spans="1:20" x14ac:dyDescent="0.25">
      <c r="G15" s="140"/>
      <c r="H15" s="179">
        <f>K8</f>
        <v>991000</v>
      </c>
      <c r="I15" s="50" t="s">
        <v>82</v>
      </c>
      <c r="K15" t="s">
        <v>225</v>
      </c>
      <c r="M15" s="140">
        <v>16000</v>
      </c>
      <c r="N15" s="179"/>
    </row>
    <row r="16" spans="1:20" ht="15.75" thickBot="1" x14ac:dyDescent="0.3">
      <c r="G16" s="176">
        <f>SUM(G13:G15)</f>
        <v>1250000</v>
      </c>
      <c r="H16" s="177">
        <f>SUM(H13:H15)</f>
        <v>1250000</v>
      </c>
      <c r="I16" s="50"/>
      <c r="M16" s="176">
        <f>SUM(M13:M15)</f>
        <v>2000000</v>
      </c>
      <c r="N16" s="176">
        <f ca="1">SUM(N13:N16)</f>
        <v>2000000</v>
      </c>
    </row>
    <row r="17" spans="8:9" ht="15.75" thickTop="1" x14ac:dyDescent="0.25">
      <c r="H17" s="50"/>
      <c r="I17" s="50"/>
    </row>
    <row r="18" spans="8:9" x14ac:dyDescent="0.25">
      <c r="H18" s="50"/>
    </row>
  </sheetData>
  <mergeCells count="12">
    <mergeCell ref="A2:B2"/>
    <mergeCell ref="C2:D2"/>
    <mergeCell ref="E2:F2"/>
    <mergeCell ref="G2:H2"/>
    <mergeCell ref="I2:J2"/>
    <mergeCell ref="O2:P2"/>
    <mergeCell ref="Q2:R2"/>
    <mergeCell ref="S2:T2"/>
    <mergeCell ref="F12:I12"/>
    <mergeCell ref="L12:O12"/>
    <mergeCell ref="K2:L2"/>
    <mergeCell ref="M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2" sqref="A2"/>
    </sheetView>
  </sheetViews>
  <sheetFormatPr baseColWidth="10" defaultRowHeight="15" x14ac:dyDescent="0.25"/>
  <cols>
    <col min="2" max="2" width="23.42578125" bestFit="1" customWidth="1"/>
  </cols>
  <sheetData>
    <row r="1" spans="1:6" x14ac:dyDescent="0.25">
      <c r="A1" s="149" t="s">
        <v>229</v>
      </c>
    </row>
    <row r="2" spans="1:6" x14ac:dyDescent="0.25">
      <c r="A2" s="2"/>
      <c r="B2" s="3"/>
      <c r="C2" s="5" t="s">
        <v>15</v>
      </c>
      <c r="D2" s="6"/>
      <c r="E2" s="5">
        <v>6300</v>
      </c>
      <c r="F2" s="6"/>
    </row>
    <row r="3" spans="1:6" x14ac:dyDescent="0.25">
      <c r="A3" s="7" t="s">
        <v>1</v>
      </c>
      <c r="B3" s="8" t="s">
        <v>2</v>
      </c>
      <c r="C3" s="10" t="s">
        <v>4</v>
      </c>
      <c r="D3" s="11"/>
      <c r="E3" s="10" t="s">
        <v>5</v>
      </c>
      <c r="F3" s="11"/>
    </row>
    <row r="4" spans="1:6" x14ac:dyDescent="0.25">
      <c r="A4" s="12" t="s">
        <v>6</v>
      </c>
      <c r="B4" s="13" t="s">
        <v>7</v>
      </c>
      <c r="C4" s="15">
        <v>15000</v>
      </c>
      <c r="D4" s="15"/>
      <c r="E4" s="15"/>
      <c r="F4" s="15"/>
    </row>
    <row r="5" spans="1:6" x14ac:dyDescent="0.25">
      <c r="A5" s="12" t="s">
        <v>8</v>
      </c>
      <c r="B5" s="16" t="s">
        <v>9</v>
      </c>
      <c r="C5" s="15"/>
      <c r="D5" s="15"/>
      <c r="E5" s="15">
        <v>97500</v>
      </c>
      <c r="F5" s="15"/>
    </row>
    <row r="6" spans="1:6" x14ac:dyDescent="0.25">
      <c r="A6" s="17" t="s">
        <v>8</v>
      </c>
      <c r="B6" s="13" t="s">
        <v>17</v>
      </c>
      <c r="C6" s="18">
        <v>7500</v>
      </c>
      <c r="D6" s="18"/>
      <c r="E6" s="18"/>
      <c r="F6" s="18">
        <v>7500</v>
      </c>
    </row>
    <row r="7" spans="1:6" x14ac:dyDescent="0.25">
      <c r="A7" s="17" t="s">
        <v>8</v>
      </c>
      <c r="B7" s="13" t="s">
        <v>11</v>
      </c>
      <c r="C7" s="19">
        <f>SUM(C4:C6)</f>
        <v>22500</v>
      </c>
      <c r="D7" s="19">
        <f>SUM(D4:D6)</f>
        <v>0</v>
      </c>
      <c r="E7" s="19">
        <f>SUM(E4:E6)</f>
        <v>97500</v>
      </c>
      <c r="F7" s="19">
        <f>SUM(F4:F6)</f>
        <v>7500</v>
      </c>
    </row>
    <row r="8" spans="1:6" x14ac:dyDescent="0.25">
      <c r="A8" s="17" t="s">
        <v>8</v>
      </c>
      <c r="B8" s="13" t="s">
        <v>16</v>
      </c>
      <c r="C8" s="18"/>
      <c r="D8" s="18"/>
      <c r="E8" s="18"/>
      <c r="F8" s="18">
        <f>E7-F7</f>
        <v>90000</v>
      </c>
    </row>
    <row r="9" spans="1:6" x14ac:dyDescent="0.25">
      <c r="A9" s="17" t="s">
        <v>8</v>
      </c>
      <c r="B9" s="13" t="s">
        <v>13</v>
      </c>
      <c r="C9" s="21"/>
      <c r="D9" s="21">
        <f>C7-D7</f>
        <v>22500</v>
      </c>
      <c r="E9" s="21"/>
      <c r="F9" s="21"/>
    </row>
    <row r="10" spans="1:6" ht="15.75" thickBot="1" x14ac:dyDescent="0.3">
      <c r="A10" s="22"/>
      <c r="B10" s="13"/>
      <c r="C10" s="23">
        <f>SUM(C7:C9)</f>
        <v>22500</v>
      </c>
      <c r="D10" s="23">
        <f>SUM(D7:D9)</f>
        <v>22500</v>
      </c>
      <c r="E10" s="23">
        <f>SUM(E7:E9)</f>
        <v>97500</v>
      </c>
      <c r="F10" s="23">
        <f>SUM(F7:F9)</f>
        <v>97500</v>
      </c>
    </row>
    <row r="11" spans="1:6" ht="15.75" thickTop="1" x14ac:dyDescent="0.25">
      <c r="D11" s="13"/>
      <c r="E11" s="13"/>
      <c r="F11" s="1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7" workbookViewId="0">
      <selection activeCell="G26" sqref="G26"/>
    </sheetView>
  </sheetViews>
  <sheetFormatPr baseColWidth="10" defaultRowHeight="15" x14ac:dyDescent="0.25"/>
  <cols>
    <col min="2" max="2" width="23.7109375" bestFit="1" customWidth="1"/>
  </cols>
  <sheetData>
    <row r="1" spans="1:6" x14ac:dyDescent="0.25">
      <c r="A1" s="26" t="s">
        <v>230</v>
      </c>
    </row>
    <row r="2" spans="1:6" x14ac:dyDescent="0.25">
      <c r="A2" s="2">
        <v>2013</v>
      </c>
      <c r="B2" s="3"/>
      <c r="C2" s="5">
        <v>2960</v>
      </c>
      <c r="D2" s="6"/>
      <c r="E2" s="5">
        <v>7790</v>
      </c>
      <c r="F2" s="6"/>
    </row>
    <row r="3" spans="1:6" x14ac:dyDescent="0.25">
      <c r="A3" s="7" t="s">
        <v>1</v>
      </c>
      <c r="B3" s="8" t="s">
        <v>2</v>
      </c>
      <c r="C3" s="10" t="s">
        <v>22</v>
      </c>
      <c r="D3" s="11"/>
      <c r="E3" s="10" t="s">
        <v>24</v>
      </c>
      <c r="F3" s="11"/>
    </row>
    <row r="4" spans="1:6" x14ac:dyDescent="0.25">
      <c r="A4" s="12" t="s">
        <v>6</v>
      </c>
      <c r="B4" s="13" t="s">
        <v>7</v>
      </c>
      <c r="C4" s="15"/>
      <c r="D4" s="15">
        <v>16900</v>
      </c>
      <c r="E4" s="15"/>
      <c r="F4" s="15"/>
    </row>
    <row r="5" spans="1:6" x14ac:dyDescent="0.25">
      <c r="A5" s="12" t="s">
        <v>28</v>
      </c>
      <c r="B5" s="16" t="s">
        <v>27</v>
      </c>
      <c r="C5" s="15"/>
      <c r="D5" s="15"/>
      <c r="E5" s="15">
        <v>112400</v>
      </c>
      <c r="F5" s="15"/>
    </row>
    <row r="6" spans="1:6" x14ac:dyDescent="0.25">
      <c r="A6" s="17" t="s">
        <v>8</v>
      </c>
      <c r="B6" s="13" t="s">
        <v>19</v>
      </c>
      <c r="C6" s="18"/>
      <c r="D6" s="18">
        <v>5300</v>
      </c>
      <c r="E6" s="18">
        <v>5300</v>
      </c>
      <c r="F6" s="18"/>
    </row>
    <row r="7" spans="1:6" x14ac:dyDescent="0.25">
      <c r="A7" s="17" t="s">
        <v>8</v>
      </c>
      <c r="B7" s="13" t="s">
        <v>11</v>
      </c>
      <c r="C7" s="19">
        <f>SUM(C4:C6)</f>
        <v>0</v>
      </c>
      <c r="D7" s="19">
        <f>SUM(D4:D6)</f>
        <v>22200</v>
      </c>
      <c r="E7" s="19">
        <f>SUM(E4:E6)</f>
        <v>117700</v>
      </c>
      <c r="F7" s="19">
        <f>SUM(F4:F6)</f>
        <v>0</v>
      </c>
    </row>
    <row r="8" spans="1:6" x14ac:dyDescent="0.25">
      <c r="A8" s="17" t="s">
        <v>8</v>
      </c>
      <c r="B8" s="13" t="s">
        <v>12</v>
      </c>
      <c r="C8" s="20"/>
      <c r="D8" s="20"/>
      <c r="E8" s="20"/>
      <c r="F8" s="20">
        <f>E7-F7</f>
        <v>117700</v>
      </c>
    </row>
    <row r="9" spans="1:6" x14ac:dyDescent="0.25">
      <c r="A9" s="17" t="s">
        <v>8</v>
      </c>
      <c r="B9" s="13" t="s">
        <v>13</v>
      </c>
      <c r="C9" s="21">
        <f>D7-C7</f>
        <v>22200</v>
      </c>
      <c r="D9" s="21"/>
      <c r="E9" s="21"/>
      <c r="F9" s="21"/>
    </row>
    <row r="10" spans="1:6" ht="15.75" thickBot="1" x14ac:dyDescent="0.3">
      <c r="A10" s="22"/>
      <c r="B10" s="13"/>
      <c r="C10" s="23">
        <f>SUM(C7:C9)</f>
        <v>22200</v>
      </c>
      <c r="D10" s="23">
        <f>SUM(D7:D9)</f>
        <v>22200</v>
      </c>
      <c r="E10" s="23">
        <f>SUM(E7:E9)</f>
        <v>117700</v>
      </c>
      <c r="F10" s="23">
        <f>SUM(F7:F9)</f>
        <v>117700</v>
      </c>
    </row>
    <row r="11" spans="1:6" ht="15.75" thickTop="1" x14ac:dyDescent="0.25">
      <c r="D11" s="13"/>
      <c r="E11" s="13"/>
      <c r="F11" s="13"/>
    </row>
    <row r="21" spans="1:6" x14ac:dyDescent="0.25">
      <c r="A21" s="24" t="s">
        <v>20</v>
      </c>
    </row>
    <row r="22" spans="1:6" x14ac:dyDescent="0.25">
      <c r="A22" s="2">
        <v>2014</v>
      </c>
      <c r="B22" s="3"/>
      <c r="C22" s="5">
        <v>2960</v>
      </c>
      <c r="D22" s="6"/>
      <c r="E22" s="5">
        <v>7790</v>
      </c>
      <c r="F22" s="6"/>
    </row>
    <row r="23" spans="1:6" x14ac:dyDescent="0.25">
      <c r="A23" s="7" t="s">
        <v>1</v>
      </c>
      <c r="B23" s="8" t="s">
        <v>2</v>
      </c>
      <c r="C23" s="10" t="s">
        <v>22</v>
      </c>
      <c r="D23" s="11"/>
      <c r="E23" s="10" t="s">
        <v>24</v>
      </c>
      <c r="F23" s="11"/>
    </row>
    <row r="24" spans="1:6" x14ac:dyDescent="0.25">
      <c r="A24" s="12" t="s">
        <v>6</v>
      </c>
      <c r="B24" s="13" t="s">
        <v>7</v>
      </c>
      <c r="C24" s="15"/>
      <c r="D24" s="15">
        <v>22200</v>
      </c>
      <c r="E24" s="15"/>
      <c r="F24" s="15"/>
    </row>
    <row r="25" spans="1:6" x14ac:dyDescent="0.25">
      <c r="A25" s="12" t="s">
        <v>8</v>
      </c>
      <c r="B25" s="25" t="s">
        <v>29</v>
      </c>
      <c r="C25" s="15"/>
      <c r="D25" s="15"/>
      <c r="E25" s="15">
        <v>133700</v>
      </c>
      <c r="F25" s="15"/>
    </row>
    <row r="26" spans="1:6" x14ac:dyDescent="0.25">
      <c r="A26" s="17" t="s">
        <v>8</v>
      </c>
      <c r="B26" s="13" t="s">
        <v>21</v>
      </c>
      <c r="C26" s="18">
        <v>8400</v>
      </c>
      <c r="D26" s="18"/>
      <c r="E26" s="18"/>
      <c r="F26" s="18">
        <v>8400</v>
      </c>
    </row>
    <row r="27" spans="1:6" x14ac:dyDescent="0.25">
      <c r="A27" s="17" t="s">
        <v>8</v>
      </c>
      <c r="B27" s="13" t="s">
        <v>11</v>
      </c>
      <c r="C27" s="19">
        <f>SUM(C24:C26)</f>
        <v>8400</v>
      </c>
      <c r="D27" s="19">
        <f>SUM(D24:D26)</f>
        <v>22200</v>
      </c>
      <c r="E27" s="19">
        <f>SUM(E24:E26)</f>
        <v>133700</v>
      </c>
      <c r="F27" s="19">
        <f>SUM(F24:F26)</f>
        <v>8400</v>
      </c>
    </row>
    <row r="28" spans="1:6" x14ac:dyDescent="0.25">
      <c r="A28" s="17" t="s">
        <v>8</v>
      </c>
      <c r="B28" s="13" t="s">
        <v>12</v>
      </c>
      <c r="C28" s="20"/>
      <c r="D28" s="20"/>
      <c r="E28" s="20"/>
      <c r="F28" s="20">
        <f>E27-F27</f>
        <v>125300</v>
      </c>
    </row>
    <row r="29" spans="1:6" x14ac:dyDescent="0.25">
      <c r="A29" s="17" t="s">
        <v>8</v>
      </c>
      <c r="B29" s="13" t="s">
        <v>13</v>
      </c>
      <c r="C29" s="21">
        <f>D27-C27</f>
        <v>13800</v>
      </c>
      <c r="D29" s="21"/>
      <c r="E29" s="21"/>
      <c r="F29" s="21"/>
    </row>
    <row r="30" spans="1:6" ht="15.75" thickBot="1" x14ac:dyDescent="0.3">
      <c r="A30" s="22"/>
      <c r="B30" s="13"/>
      <c r="C30" s="23">
        <f>SUM(C27:C29)</f>
        <v>22200</v>
      </c>
      <c r="D30" s="23">
        <f>SUM(D27:D29)</f>
        <v>22200</v>
      </c>
      <c r="E30" s="23">
        <f>SUM(E27:E29)</f>
        <v>133700</v>
      </c>
      <c r="F30" s="23">
        <f>SUM(F27:F29)</f>
        <v>133700</v>
      </c>
    </row>
    <row r="31" spans="1:6" ht="15.75" thickTop="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G20" sqref="G20"/>
    </sheetView>
  </sheetViews>
  <sheetFormatPr baseColWidth="10" defaultRowHeight="15" x14ac:dyDescent="0.25"/>
  <cols>
    <col min="2" max="2" width="22.28515625" bestFit="1" customWidth="1"/>
  </cols>
  <sheetData>
    <row r="1" spans="1:6" x14ac:dyDescent="0.25">
      <c r="A1" s="224" t="s">
        <v>231</v>
      </c>
    </row>
    <row r="2" spans="1:6" x14ac:dyDescent="0.25">
      <c r="A2" s="2">
        <v>2013</v>
      </c>
      <c r="B2" s="3"/>
      <c r="C2" s="5">
        <v>2930</v>
      </c>
      <c r="D2" s="6"/>
      <c r="E2" s="5">
        <v>5000</v>
      </c>
      <c r="F2" s="6"/>
    </row>
    <row r="3" spans="1:6" x14ac:dyDescent="0.25">
      <c r="A3" s="7" t="s">
        <v>1</v>
      </c>
      <c r="B3" s="8" t="s">
        <v>2</v>
      </c>
      <c r="C3" s="10" t="s">
        <v>25</v>
      </c>
      <c r="D3" s="11"/>
      <c r="E3" s="10" t="s">
        <v>26</v>
      </c>
      <c r="F3" s="11"/>
    </row>
    <row r="4" spans="1:6" x14ac:dyDescent="0.25">
      <c r="A4" s="12" t="s">
        <v>6</v>
      </c>
      <c r="B4" s="13" t="s">
        <v>7</v>
      </c>
      <c r="C4" s="15"/>
      <c r="D4" s="27">
        <v>10000</v>
      </c>
      <c r="E4" s="15"/>
      <c r="F4" s="15"/>
    </row>
    <row r="5" spans="1:6" x14ac:dyDescent="0.25">
      <c r="A5" s="12" t="s">
        <v>28</v>
      </c>
      <c r="B5" s="16" t="s">
        <v>30</v>
      </c>
      <c r="C5" s="15"/>
      <c r="D5" s="15"/>
      <c r="E5" s="15">
        <v>800000</v>
      </c>
      <c r="F5" s="15"/>
    </row>
    <row r="6" spans="1:6" x14ac:dyDescent="0.25">
      <c r="A6" s="17" t="s">
        <v>8</v>
      </c>
      <c r="B6" s="13" t="s">
        <v>31</v>
      </c>
      <c r="C6" s="18"/>
      <c r="D6" s="18">
        <v>15000</v>
      </c>
      <c r="E6" s="18">
        <v>15000</v>
      </c>
      <c r="F6" s="18"/>
    </row>
    <row r="7" spans="1:6" x14ac:dyDescent="0.25">
      <c r="A7" s="17" t="s">
        <v>8</v>
      </c>
      <c r="B7" s="13" t="s">
        <v>11</v>
      </c>
      <c r="C7" s="19">
        <f>SUM(C4:C6)</f>
        <v>0</v>
      </c>
      <c r="D7" s="19">
        <f>SUM(D4:D6)</f>
        <v>25000</v>
      </c>
      <c r="E7" s="19">
        <f>SUM(E4:E6)</f>
        <v>815000</v>
      </c>
      <c r="F7" s="19">
        <f>SUM(F4:F6)</f>
        <v>0</v>
      </c>
    </row>
    <row r="8" spans="1:6" x14ac:dyDescent="0.25">
      <c r="A8" s="17" t="s">
        <v>8</v>
      </c>
      <c r="B8" s="13" t="s">
        <v>12</v>
      </c>
      <c r="C8" s="20"/>
      <c r="D8" s="20"/>
      <c r="E8" s="20"/>
      <c r="F8" s="20">
        <f>E7-F7</f>
        <v>815000</v>
      </c>
    </row>
    <row r="9" spans="1:6" x14ac:dyDescent="0.25">
      <c r="A9" s="17" t="s">
        <v>8</v>
      </c>
      <c r="B9" s="13" t="s">
        <v>13</v>
      </c>
      <c r="C9" s="21">
        <f>D7-C7</f>
        <v>25000</v>
      </c>
      <c r="D9" s="21"/>
      <c r="E9" s="21"/>
      <c r="F9" s="21"/>
    </row>
    <row r="10" spans="1:6" ht="15.75" thickBot="1" x14ac:dyDescent="0.3">
      <c r="A10" s="22"/>
      <c r="B10" s="13"/>
      <c r="C10" s="23">
        <f>SUM(C7:C9)</f>
        <v>25000</v>
      </c>
      <c r="D10" s="23">
        <f>SUM(D7:D9)</f>
        <v>25000</v>
      </c>
      <c r="E10" s="23">
        <f>SUM(E7:E9)</f>
        <v>815000</v>
      </c>
      <c r="F10" s="23">
        <f>SUM(F7:F9)</f>
        <v>815000</v>
      </c>
    </row>
    <row r="11" spans="1:6" ht="15.75" thickTop="1" x14ac:dyDescent="0.25"/>
    <row r="22" spans="1:6" x14ac:dyDescent="0.25">
      <c r="A22" s="2">
        <v>2013</v>
      </c>
      <c r="B22" s="3"/>
      <c r="C22" s="5">
        <v>2930</v>
      </c>
      <c r="D22" s="6"/>
      <c r="E22" s="5">
        <v>5000</v>
      </c>
      <c r="F22" s="6"/>
    </row>
    <row r="23" spans="1:6" x14ac:dyDescent="0.25">
      <c r="A23" s="7" t="s">
        <v>1</v>
      </c>
      <c r="B23" s="8" t="s">
        <v>2</v>
      </c>
      <c r="C23" s="10" t="s">
        <v>25</v>
      </c>
      <c r="D23" s="11"/>
      <c r="E23" s="10" t="s">
        <v>26</v>
      </c>
      <c r="F23" s="11"/>
    </row>
    <row r="24" spans="1:6" x14ac:dyDescent="0.25">
      <c r="A24" s="12" t="s">
        <v>6</v>
      </c>
      <c r="B24" s="13" t="s">
        <v>7</v>
      </c>
      <c r="C24" s="15"/>
      <c r="D24" s="27">
        <v>25000</v>
      </c>
      <c r="E24" s="15"/>
      <c r="F24" s="15"/>
    </row>
    <row r="25" spans="1:6" x14ac:dyDescent="0.25">
      <c r="A25" s="12" t="s">
        <v>28</v>
      </c>
      <c r="B25" s="16" t="s">
        <v>30</v>
      </c>
      <c r="C25" s="15"/>
      <c r="D25" s="15"/>
      <c r="E25" s="15">
        <v>850000</v>
      </c>
      <c r="F25" s="15"/>
    </row>
    <row r="26" spans="1:6" x14ac:dyDescent="0.25">
      <c r="A26" s="17" t="s">
        <v>8</v>
      </c>
      <c r="B26" s="13" t="s">
        <v>31</v>
      </c>
      <c r="C26" s="18">
        <v>10000</v>
      </c>
      <c r="D26" s="18"/>
      <c r="E26" s="18"/>
      <c r="F26" s="18">
        <v>10000</v>
      </c>
    </row>
    <row r="27" spans="1:6" x14ac:dyDescent="0.25">
      <c r="A27" s="17" t="s">
        <v>8</v>
      </c>
      <c r="B27" s="13" t="s">
        <v>11</v>
      </c>
      <c r="C27" s="19">
        <f>SUM(C24:C26)</f>
        <v>10000</v>
      </c>
      <c r="D27" s="19">
        <f>SUM(D24:D26)</f>
        <v>25000</v>
      </c>
      <c r="E27" s="19">
        <f>SUM(E24:E26)</f>
        <v>850000</v>
      </c>
      <c r="F27" s="19">
        <f>SUM(F24:F26)</f>
        <v>10000</v>
      </c>
    </row>
    <row r="28" spans="1:6" x14ac:dyDescent="0.25">
      <c r="A28" s="17" t="s">
        <v>8</v>
      </c>
      <c r="B28" s="13" t="s">
        <v>12</v>
      </c>
      <c r="C28" s="20"/>
      <c r="D28" s="20"/>
      <c r="E28" s="20"/>
      <c r="F28" s="20">
        <f>E27-F27</f>
        <v>840000</v>
      </c>
    </row>
    <row r="29" spans="1:6" x14ac:dyDescent="0.25">
      <c r="A29" s="17" t="s">
        <v>8</v>
      </c>
      <c r="B29" s="13" t="s">
        <v>13</v>
      </c>
      <c r="C29" s="21">
        <f>D27-C27</f>
        <v>15000</v>
      </c>
      <c r="D29" s="21"/>
      <c r="E29" s="21"/>
      <c r="F29" s="21"/>
    </row>
    <row r="30" spans="1:6" ht="15.75" thickBot="1" x14ac:dyDescent="0.3">
      <c r="A30" s="22"/>
      <c r="B30" s="13"/>
      <c r="C30" s="23">
        <f>SUM(C27:C29)</f>
        <v>25000</v>
      </c>
      <c r="D30" s="23">
        <f>SUM(D27:D29)</f>
        <v>25000</v>
      </c>
      <c r="E30" s="23">
        <f>SUM(E27:E29)</f>
        <v>850000</v>
      </c>
      <c r="F30" s="23">
        <f>SUM(F27:F29)</f>
        <v>850000</v>
      </c>
    </row>
    <row r="31" spans="1:6" ht="15.75" thickTop="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
  <sheetViews>
    <sheetView workbookViewId="0"/>
  </sheetViews>
  <sheetFormatPr baseColWidth="10" defaultRowHeight="15" x14ac:dyDescent="0.25"/>
  <cols>
    <col min="1" max="1" width="5.28515625" customWidth="1"/>
    <col min="2" max="2" width="22.5703125" bestFit="1" customWidth="1"/>
    <col min="3" max="42" width="7.7109375" customWidth="1"/>
  </cols>
  <sheetData>
    <row r="1" spans="1:42" x14ac:dyDescent="0.25">
      <c r="A1" s="225" t="s">
        <v>232</v>
      </c>
      <c r="B1" s="24"/>
    </row>
    <row r="2" spans="1:42" x14ac:dyDescent="0.25">
      <c r="A2" t="s">
        <v>67</v>
      </c>
    </row>
    <row r="3" spans="1:42" x14ac:dyDescent="0.25">
      <c r="A3" s="28"/>
      <c r="B3" s="3"/>
      <c r="C3" s="5">
        <v>1250</v>
      </c>
      <c r="D3" s="6"/>
      <c r="E3" s="5">
        <v>1460</v>
      </c>
      <c r="F3" s="5"/>
      <c r="G3" s="199" t="s">
        <v>14</v>
      </c>
      <c r="H3" s="194"/>
      <c r="I3" s="193">
        <v>1900</v>
      </c>
      <c r="J3" s="194"/>
      <c r="K3" s="29">
        <v>1920</v>
      </c>
      <c r="L3" s="30"/>
      <c r="M3" s="31">
        <v>2050</v>
      </c>
      <c r="N3" s="6"/>
      <c r="O3" s="31">
        <v>2060</v>
      </c>
      <c r="P3" s="6"/>
      <c r="Q3" s="193">
        <v>2240</v>
      </c>
      <c r="R3" s="194"/>
      <c r="S3" s="193">
        <v>2740</v>
      </c>
      <c r="T3" s="194"/>
      <c r="U3" s="193">
        <v>2950</v>
      </c>
      <c r="V3" s="194"/>
      <c r="W3" s="193">
        <v>2960</v>
      </c>
      <c r="X3" s="194"/>
      <c r="Y3" s="193">
        <v>3000</v>
      </c>
      <c r="Z3" s="194"/>
      <c r="AA3" s="193">
        <v>4300</v>
      </c>
      <c r="AB3" s="194"/>
      <c r="AC3" s="193">
        <v>6017</v>
      </c>
      <c r="AD3" s="194"/>
      <c r="AE3" s="193">
        <v>6300</v>
      </c>
      <c r="AF3" s="194"/>
      <c r="AG3" s="193">
        <v>6800</v>
      </c>
      <c r="AH3" s="194"/>
      <c r="AI3" s="198">
        <v>6900</v>
      </c>
      <c r="AJ3" s="194"/>
      <c r="AK3" s="31" t="s">
        <v>32</v>
      </c>
      <c r="AL3" s="5"/>
      <c r="AM3" s="31">
        <v>8050</v>
      </c>
      <c r="AN3" s="5"/>
      <c r="AO3" s="193">
        <v>8150</v>
      </c>
      <c r="AP3" s="194"/>
    </row>
    <row r="4" spans="1:42" x14ac:dyDescent="0.25">
      <c r="A4" s="7" t="s">
        <v>1</v>
      </c>
      <c r="B4" s="8" t="s">
        <v>2</v>
      </c>
      <c r="C4" s="10" t="s">
        <v>33</v>
      </c>
      <c r="D4" s="11"/>
      <c r="E4" s="10" t="s">
        <v>34</v>
      </c>
      <c r="F4" s="11"/>
      <c r="G4" s="195" t="s">
        <v>4</v>
      </c>
      <c r="H4" s="196"/>
      <c r="I4" s="197" t="s">
        <v>35</v>
      </c>
      <c r="J4" s="196"/>
      <c r="K4" s="197" t="s">
        <v>36</v>
      </c>
      <c r="L4" s="196"/>
      <c r="M4" s="10" t="s">
        <v>37</v>
      </c>
      <c r="N4" s="11"/>
      <c r="O4" s="10" t="s">
        <v>38</v>
      </c>
      <c r="P4" s="11"/>
      <c r="Q4" s="197" t="s">
        <v>39</v>
      </c>
      <c r="R4" s="196"/>
      <c r="S4" s="197" t="s">
        <v>40</v>
      </c>
      <c r="T4" s="196"/>
      <c r="U4" s="195" t="s">
        <v>41</v>
      </c>
      <c r="V4" s="196"/>
      <c r="W4" s="197" t="s">
        <v>42</v>
      </c>
      <c r="X4" s="196"/>
      <c r="Y4" s="197" t="s">
        <v>43</v>
      </c>
      <c r="Z4" s="196"/>
      <c r="AA4" s="197" t="s">
        <v>44</v>
      </c>
      <c r="AB4" s="196"/>
      <c r="AC4" s="187" t="s">
        <v>45</v>
      </c>
      <c r="AD4" s="188"/>
      <c r="AE4" s="189" t="s">
        <v>5</v>
      </c>
      <c r="AF4" s="190"/>
      <c r="AG4" s="187" t="s">
        <v>46</v>
      </c>
      <c r="AH4" s="188"/>
      <c r="AI4" s="191" t="s">
        <v>47</v>
      </c>
      <c r="AJ4" s="188"/>
      <c r="AK4" s="10" t="s">
        <v>18</v>
      </c>
      <c r="AL4" s="32"/>
      <c r="AM4" s="10" t="s">
        <v>48</v>
      </c>
      <c r="AN4" s="32"/>
      <c r="AO4" s="10" t="s">
        <v>49</v>
      </c>
      <c r="AP4" s="11"/>
    </row>
    <row r="5" spans="1:42" x14ac:dyDescent="0.25">
      <c r="A5" s="17" t="s">
        <v>50</v>
      </c>
      <c r="B5" s="25" t="s">
        <v>51</v>
      </c>
      <c r="C5" s="15">
        <v>73400</v>
      </c>
      <c r="D5" s="15"/>
      <c r="E5" s="15">
        <v>354000</v>
      </c>
      <c r="F5" s="15"/>
      <c r="G5" s="15">
        <v>12000</v>
      </c>
      <c r="H5" s="15"/>
      <c r="I5" s="33">
        <v>15100</v>
      </c>
      <c r="J5" s="15"/>
      <c r="K5" s="33">
        <v>193800</v>
      </c>
      <c r="L5" s="15"/>
      <c r="M5" s="33"/>
      <c r="N5" s="15">
        <v>342500</v>
      </c>
      <c r="O5" s="33">
        <v>204700</v>
      </c>
      <c r="P5" s="33"/>
      <c r="Q5" s="15"/>
      <c r="R5" s="15">
        <v>228000</v>
      </c>
      <c r="S5" s="33"/>
      <c r="T5" s="33">
        <v>15600</v>
      </c>
      <c r="U5" s="33"/>
      <c r="V5" s="33">
        <v>3600</v>
      </c>
      <c r="W5" s="33"/>
      <c r="X5" s="33">
        <v>15000</v>
      </c>
      <c r="Y5" s="33"/>
      <c r="Z5" s="33">
        <v>2657400</v>
      </c>
      <c r="AA5" s="33">
        <v>1760400</v>
      </c>
      <c r="AB5" s="15"/>
      <c r="AC5" s="33"/>
      <c r="AD5" s="15"/>
      <c r="AE5" s="33">
        <v>84000</v>
      </c>
      <c r="AF5" s="33"/>
      <c r="AG5" s="33">
        <v>25700</v>
      </c>
      <c r="AH5" s="33"/>
      <c r="AI5" s="33">
        <v>29700</v>
      </c>
      <c r="AJ5" s="33"/>
      <c r="AK5" s="33">
        <v>500300</v>
      </c>
      <c r="AL5" s="33"/>
      <c r="AM5" s="33"/>
      <c r="AN5" s="33">
        <v>3500</v>
      </c>
      <c r="AO5" s="33">
        <v>12500</v>
      </c>
      <c r="AP5" s="15"/>
    </row>
    <row r="6" spans="1:42" x14ac:dyDescent="0.25">
      <c r="A6" s="17">
        <v>31</v>
      </c>
      <c r="B6" s="25" t="s">
        <v>52</v>
      </c>
      <c r="C6" s="15"/>
      <c r="D6" s="15">
        <v>14000</v>
      </c>
      <c r="E6" s="15"/>
      <c r="F6" s="15"/>
      <c r="G6" s="15"/>
      <c r="H6" s="15"/>
      <c r="I6" s="33"/>
      <c r="J6" s="15"/>
      <c r="K6" s="33"/>
      <c r="L6" s="15"/>
      <c r="M6" s="33"/>
      <c r="N6" s="15"/>
      <c r="O6" s="33"/>
      <c r="P6" s="33"/>
      <c r="Q6" s="15"/>
      <c r="R6" s="15"/>
      <c r="S6" s="33"/>
      <c r="T6" s="33"/>
      <c r="U6" s="33"/>
      <c r="V6" s="33"/>
      <c r="W6" s="33"/>
      <c r="X6" s="33"/>
      <c r="Y6" s="33"/>
      <c r="Z6" s="33"/>
      <c r="AA6" s="33"/>
      <c r="AB6" s="15"/>
      <c r="AC6" s="33">
        <v>14000</v>
      </c>
      <c r="AD6" s="15"/>
      <c r="AE6" s="33"/>
      <c r="AF6" s="33"/>
      <c r="AG6" s="33"/>
      <c r="AH6" s="33"/>
      <c r="AI6" s="33"/>
      <c r="AJ6" s="33"/>
      <c r="AK6" s="33"/>
      <c r="AL6" s="33"/>
      <c r="AM6" s="33"/>
      <c r="AN6" s="33"/>
      <c r="AO6" s="33"/>
      <c r="AP6" s="15"/>
    </row>
    <row r="7" spans="1:42" x14ac:dyDescent="0.25">
      <c r="A7" s="17">
        <v>31</v>
      </c>
      <c r="B7" s="25" t="s">
        <v>53</v>
      </c>
      <c r="C7" s="20"/>
      <c r="D7" s="20"/>
      <c r="E7" s="20"/>
      <c r="F7" s="20">
        <v>34000</v>
      </c>
      <c r="G7" s="20"/>
      <c r="H7" s="20"/>
      <c r="I7" s="34"/>
      <c r="J7" s="20"/>
      <c r="K7" s="34"/>
      <c r="L7" s="20"/>
      <c r="M7" s="34"/>
      <c r="N7" s="20"/>
      <c r="O7" s="34"/>
      <c r="P7" s="34"/>
      <c r="Q7" s="20"/>
      <c r="R7" s="20"/>
      <c r="S7" s="34"/>
      <c r="T7" s="34"/>
      <c r="U7" s="34"/>
      <c r="V7" s="34"/>
      <c r="W7" s="34"/>
      <c r="X7" s="34"/>
      <c r="Y7" s="34"/>
      <c r="Z7" s="34"/>
      <c r="AA7" s="34">
        <v>34000</v>
      </c>
      <c r="AB7" s="20"/>
      <c r="AC7" s="34"/>
      <c r="AD7" s="20"/>
      <c r="AE7" s="34"/>
      <c r="AF7" s="34"/>
      <c r="AG7" s="34"/>
      <c r="AH7" s="34"/>
      <c r="AI7" s="34"/>
      <c r="AJ7" s="34"/>
      <c r="AK7" s="34"/>
      <c r="AL7" s="34"/>
      <c r="AM7" s="34"/>
      <c r="AN7" s="34"/>
      <c r="AO7" s="34"/>
      <c r="AP7" s="20"/>
    </row>
    <row r="8" spans="1:42" x14ac:dyDescent="0.25">
      <c r="A8" s="17">
        <v>31</v>
      </c>
      <c r="B8" s="25" t="s">
        <v>54</v>
      </c>
      <c r="C8" s="20"/>
      <c r="D8" s="20"/>
      <c r="E8" s="20"/>
      <c r="F8" s="20"/>
      <c r="G8" s="20">
        <v>12000</v>
      </c>
      <c r="H8" s="20"/>
      <c r="I8" s="34"/>
      <c r="J8" s="20"/>
      <c r="K8" s="34"/>
      <c r="L8" s="20"/>
      <c r="M8" s="34"/>
      <c r="N8" s="20"/>
      <c r="O8" s="34"/>
      <c r="P8" s="34"/>
      <c r="Q8" s="20"/>
      <c r="R8" s="20"/>
      <c r="S8" s="34"/>
      <c r="T8" s="34"/>
      <c r="U8" s="34"/>
      <c r="V8" s="34"/>
      <c r="W8" s="34"/>
      <c r="X8" s="34"/>
      <c r="Y8" s="34"/>
      <c r="Z8" s="34"/>
      <c r="AA8" s="34"/>
      <c r="AB8" s="20"/>
      <c r="AC8" s="34"/>
      <c r="AD8" s="20"/>
      <c r="AE8" s="34"/>
      <c r="AF8" s="34">
        <v>12000</v>
      </c>
      <c r="AG8" s="34"/>
      <c r="AH8" s="34"/>
      <c r="AI8" s="34"/>
      <c r="AJ8" s="34"/>
      <c r="AK8" s="34"/>
      <c r="AL8" s="34"/>
      <c r="AM8" s="34"/>
      <c r="AN8" s="34"/>
      <c r="AO8" s="34"/>
      <c r="AP8" s="20"/>
    </row>
    <row r="9" spans="1:42" x14ac:dyDescent="0.25">
      <c r="A9" s="17">
        <v>31</v>
      </c>
      <c r="B9" s="13" t="s">
        <v>55</v>
      </c>
      <c r="C9" s="18"/>
      <c r="D9" s="18"/>
      <c r="E9" s="18"/>
      <c r="F9" s="18"/>
      <c r="G9" s="18"/>
      <c r="H9" s="18"/>
      <c r="I9" s="35"/>
      <c r="J9" s="18"/>
      <c r="K9" s="35"/>
      <c r="L9" s="18"/>
      <c r="M9" s="33">
        <v>204700</v>
      </c>
      <c r="N9" s="15"/>
      <c r="O9" s="33"/>
      <c r="P9" s="33">
        <v>204700</v>
      </c>
      <c r="Q9" s="18"/>
      <c r="R9" s="18"/>
      <c r="S9" s="35"/>
      <c r="T9" s="35"/>
      <c r="U9" s="35"/>
      <c r="V9" s="35"/>
      <c r="W9" s="35"/>
      <c r="X9" s="35"/>
      <c r="Y9" s="33"/>
      <c r="Z9" s="33"/>
      <c r="AA9" s="33"/>
      <c r="AB9" s="15"/>
      <c r="AC9" s="33"/>
      <c r="AD9" s="15"/>
      <c r="AE9" s="33"/>
      <c r="AF9" s="33"/>
      <c r="AG9" s="33"/>
      <c r="AH9" s="33"/>
      <c r="AI9" s="33"/>
      <c r="AJ9" s="33"/>
      <c r="AK9" s="33"/>
      <c r="AL9" s="33"/>
      <c r="AM9" s="33"/>
      <c r="AN9" s="33"/>
      <c r="AO9" s="33"/>
      <c r="AP9" s="15"/>
    </row>
    <row r="10" spans="1:42" x14ac:dyDescent="0.25">
      <c r="A10" s="17">
        <v>31</v>
      </c>
      <c r="B10" s="13" t="s">
        <v>56</v>
      </c>
      <c r="C10" s="18"/>
      <c r="D10" s="18"/>
      <c r="E10" s="18"/>
      <c r="F10" s="18"/>
      <c r="G10" s="18"/>
      <c r="H10" s="18"/>
      <c r="I10" s="35"/>
      <c r="J10" s="18"/>
      <c r="K10" s="35"/>
      <c r="L10" s="18"/>
      <c r="M10" s="33"/>
      <c r="N10" s="15"/>
      <c r="O10" s="33"/>
      <c r="P10" s="33"/>
      <c r="Q10" s="18"/>
      <c r="R10" s="18"/>
      <c r="S10" s="35"/>
      <c r="T10" s="35"/>
      <c r="U10" s="35">
        <v>400</v>
      </c>
      <c r="V10" s="35"/>
      <c r="W10" s="35"/>
      <c r="X10" s="35"/>
      <c r="Y10" s="33"/>
      <c r="Z10" s="33"/>
      <c r="AA10" s="33"/>
      <c r="AB10" s="15"/>
      <c r="AC10" s="33"/>
      <c r="AD10" s="15"/>
      <c r="AE10" s="33"/>
      <c r="AF10" s="33"/>
      <c r="AG10" s="33"/>
      <c r="AH10" s="33"/>
      <c r="AI10" s="33"/>
      <c r="AJ10" s="33"/>
      <c r="AK10" s="33"/>
      <c r="AL10" s="33"/>
      <c r="AM10" s="33"/>
      <c r="AN10" s="33"/>
      <c r="AO10" s="33"/>
      <c r="AP10" s="15">
        <v>400</v>
      </c>
    </row>
    <row r="11" spans="1:42" x14ac:dyDescent="0.25">
      <c r="A11" s="17">
        <v>31</v>
      </c>
      <c r="B11" s="13" t="s">
        <v>57</v>
      </c>
      <c r="C11" s="18"/>
      <c r="D11" s="18"/>
      <c r="E11" s="18"/>
      <c r="F11" s="18"/>
      <c r="G11" s="18"/>
      <c r="H11" s="18"/>
      <c r="I11" s="35"/>
      <c r="J11" s="18"/>
      <c r="K11" s="35"/>
      <c r="L11" s="18"/>
      <c r="M11" s="33"/>
      <c r="N11" s="15"/>
      <c r="O11" s="33"/>
      <c r="P11" s="33"/>
      <c r="Q11" s="18"/>
      <c r="R11" s="18"/>
      <c r="S11" s="35"/>
      <c r="T11" s="35"/>
      <c r="U11" s="35"/>
      <c r="V11" s="35"/>
      <c r="W11" s="35">
        <v>7000</v>
      </c>
      <c r="X11" s="35"/>
      <c r="Y11" s="33"/>
      <c r="Z11" s="33"/>
      <c r="AA11" s="33"/>
      <c r="AB11" s="15"/>
      <c r="AC11" s="33"/>
      <c r="AD11" s="15"/>
      <c r="AE11" s="33"/>
      <c r="AF11" s="33"/>
      <c r="AG11" s="33"/>
      <c r="AH11" s="33"/>
      <c r="AI11" s="33"/>
      <c r="AJ11" s="33"/>
      <c r="AK11" s="33"/>
      <c r="AL11" s="33">
        <v>7000</v>
      </c>
      <c r="AM11" s="33"/>
      <c r="AN11" s="33"/>
      <c r="AO11" s="33"/>
      <c r="AP11" s="15"/>
    </row>
    <row r="12" spans="1:42" x14ac:dyDescent="0.25">
      <c r="A12" s="17"/>
      <c r="B12" s="13" t="s">
        <v>11</v>
      </c>
      <c r="C12" s="19">
        <f>SUM(C5:C11)</f>
        <v>73400</v>
      </c>
      <c r="D12" s="19">
        <f t="shared" ref="D12:AP12" si="0">SUM(D5:D11)</f>
        <v>14000</v>
      </c>
      <c r="E12" s="19">
        <f t="shared" si="0"/>
        <v>354000</v>
      </c>
      <c r="F12" s="19">
        <f t="shared" si="0"/>
        <v>34000</v>
      </c>
      <c r="G12" s="19">
        <f t="shared" si="0"/>
        <v>24000</v>
      </c>
      <c r="H12" s="19">
        <f t="shared" si="0"/>
        <v>0</v>
      </c>
      <c r="I12" s="19">
        <f t="shared" si="0"/>
        <v>15100</v>
      </c>
      <c r="J12" s="19">
        <f t="shared" si="0"/>
        <v>0</v>
      </c>
      <c r="K12" s="19">
        <f t="shared" si="0"/>
        <v>193800</v>
      </c>
      <c r="L12" s="19">
        <f t="shared" si="0"/>
        <v>0</v>
      </c>
      <c r="M12" s="19">
        <f t="shared" si="0"/>
        <v>204700</v>
      </c>
      <c r="N12" s="19">
        <f t="shared" si="0"/>
        <v>342500</v>
      </c>
      <c r="O12" s="19">
        <f t="shared" si="0"/>
        <v>204700</v>
      </c>
      <c r="P12" s="19">
        <f t="shared" si="0"/>
        <v>204700</v>
      </c>
      <c r="Q12" s="19">
        <f t="shared" si="0"/>
        <v>0</v>
      </c>
      <c r="R12" s="19">
        <f t="shared" si="0"/>
        <v>228000</v>
      </c>
      <c r="S12" s="19">
        <f t="shared" si="0"/>
        <v>0</v>
      </c>
      <c r="T12" s="19">
        <f t="shared" si="0"/>
        <v>15600</v>
      </c>
      <c r="U12" s="19">
        <f t="shared" si="0"/>
        <v>400</v>
      </c>
      <c r="V12" s="19">
        <f t="shared" si="0"/>
        <v>3600</v>
      </c>
      <c r="W12" s="19">
        <f t="shared" si="0"/>
        <v>7000</v>
      </c>
      <c r="X12" s="19">
        <f t="shared" si="0"/>
        <v>15000</v>
      </c>
      <c r="Y12" s="19">
        <f t="shared" si="0"/>
        <v>0</v>
      </c>
      <c r="Z12" s="19">
        <f t="shared" si="0"/>
        <v>2657400</v>
      </c>
      <c r="AA12" s="19">
        <f t="shared" si="0"/>
        <v>1794400</v>
      </c>
      <c r="AB12" s="19">
        <f t="shared" si="0"/>
        <v>0</v>
      </c>
      <c r="AC12" s="19">
        <f t="shared" si="0"/>
        <v>14000</v>
      </c>
      <c r="AD12" s="19">
        <f t="shared" si="0"/>
        <v>0</v>
      </c>
      <c r="AE12" s="19">
        <f t="shared" si="0"/>
        <v>84000</v>
      </c>
      <c r="AF12" s="19">
        <f t="shared" si="0"/>
        <v>12000</v>
      </c>
      <c r="AG12" s="19">
        <f t="shared" si="0"/>
        <v>25700</v>
      </c>
      <c r="AH12" s="19">
        <f t="shared" si="0"/>
        <v>0</v>
      </c>
      <c r="AI12" s="19">
        <f t="shared" si="0"/>
        <v>29700</v>
      </c>
      <c r="AJ12" s="19">
        <f t="shared" si="0"/>
        <v>0</v>
      </c>
      <c r="AK12" s="19">
        <f t="shared" si="0"/>
        <v>500300</v>
      </c>
      <c r="AL12" s="19">
        <f t="shared" si="0"/>
        <v>7000</v>
      </c>
      <c r="AM12" s="19">
        <f t="shared" si="0"/>
        <v>0</v>
      </c>
      <c r="AN12" s="19">
        <f t="shared" si="0"/>
        <v>3500</v>
      </c>
      <c r="AO12" s="19">
        <f t="shared" si="0"/>
        <v>12500</v>
      </c>
      <c r="AP12" s="19">
        <f t="shared" si="0"/>
        <v>400</v>
      </c>
    </row>
    <row r="13" spans="1:42" x14ac:dyDescent="0.25">
      <c r="A13" s="17"/>
      <c r="B13" s="13" t="s">
        <v>12</v>
      </c>
      <c r="C13" s="20"/>
      <c r="D13" s="20"/>
      <c r="E13" s="20"/>
      <c r="F13" s="20"/>
      <c r="G13" s="20"/>
      <c r="H13" s="20"/>
      <c r="I13" s="34"/>
      <c r="J13" s="20"/>
      <c r="K13" s="34"/>
      <c r="L13" s="20"/>
      <c r="M13" s="36"/>
      <c r="N13" s="20">
        <f>P25</f>
        <v>219700</v>
      </c>
      <c r="O13" s="34"/>
      <c r="P13" s="34"/>
      <c r="Q13" s="20"/>
      <c r="R13" s="20"/>
      <c r="S13" s="34"/>
      <c r="T13" s="34"/>
      <c r="U13" s="34"/>
      <c r="V13" s="34"/>
      <c r="W13" s="34"/>
      <c r="X13" s="34"/>
      <c r="Y13" s="34">
        <f>Z12-Y12</f>
        <v>2657400</v>
      </c>
      <c r="Z13" s="34"/>
      <c r="AA13" s="34"/>
      <c r="AB13" s="20">
        <f>AA12-AB12</f>
        <v>1794400</v>
      </c>
      <c r="AC13" s="34"/>
      <c r="AD13" s="20">
        <f>AC12-AD12</f>
        <v>14000</v>
      </c>
      <c r="AE13" s="34"/>
      <c r="AF13" s="34">
        <f>AE12-AF12</f>
        <v>72000</v>
      </c>
      <c r="AG13" s="34"/>
      <c r="AH13" s="34">
        <f>AG12-AH12</f>
        <v>25700</v>
      </c>
      <c r="AI13" s="34"/>
      <c r="AJ13" s="34">
        <f>AI12-AJ12</f>
        <v>29700</v>
      </c>
      <c r="AK13" s="34"/>
      <c r="AL13" s="34">
        <f>AK12-AL12</f>
        <v>493300</v>
      </c>
      <c r="AM13" s="34">
        <f>AN12-AM12</f>
        <v>3500</v>
      </c>
      <c r="AN13" s="34"/>
      <c r="AO13" s="34"/>
      <c r="AP13" s="20">
        <f>AO12-AP12</f>
        <v>12100</v>
      </c>
    </row>
    <row r="14" spans="1:42" x14ac:dyDescent="0.25">
      <c r="A14" s="17"/>
      <c r="B14" s="13" t="s">
        <v>58</v>
      </c>
      <c r="C14" s="21"/>
      <c r="D14" s="21">
        <f>C12-D12</f>
        <v>59400</v>
      </c>
      <c r="E14" s="21"/>
      <c r="F14" s="21">
        <f>E12-F12</f>
        <v>320000</v>
      </c>
      <c r="G14" s="21"/>
      <c r="H14" s="21">
        <f>G12-H12</f>
        <v>24000</v>
      </c>
      <c r="I14" s="37"/>
      <c r="J14" s="21">
        <f>I12-J12</f>
        <v>15100</v>
      </c>
      <c r="K14" s="37"/>
      <c r="L14" s="21">
        <f>K12-L12</f>
        <v>193800</v>
      </c>
      <c r="M14" s="33">
        <f>N12+N13-M12</f>
        <v>357500</v>
      </c>
      <c r="N14" s="15"/>
      <c r="O14" s="33"/>
      <c r="P14" s="33"/>
      <c r="Q14" s="21">
        <f>R12-Q12</f>
        <v>228000</v>
      </c>
      <c r="R14" s="21"/>
      <c r="S14" s="37">
        <f>T12-S12</f>
        <v>15600</v>
      </c>
      <c r="T14" s="37"/>
      <c r="U14" s="37">
        <f>V12-U12</f>
        <v>3200</v>
      </c>
      <c r="V14" s="21"/>
      <c r="W14" s="37">
        <f>X12-W12</f>
        <v>8000</v>
      </c>
      <c r="X14" s="21"/>
      <c r="Y14" s="33"/>
      <c r="Z14" s="33"/>
      <c r="AA14" s="33"/>
      <c r="AB14" s="15"/>
      <c r="AC14" s="33"/>
      <c r="AD14" s="15"/>
      <c r="AE14" s="33"/>
      <c r="AF14" s="33"/>
      <c r="AG14" s="33"/>
      <c r="AH14" s="33"/>
      <c r="AI14" s="33"/>
      <c r="AJ14" s="33"/>
      <c r="AK14" s="33"/>
      <c r="AL14" s="33"/>
      <c r="AM14" s="33"/>
      <c r="AN14" s="33"/>
      <c r="AO14" s="33"/>
      <c r="AP14" s="15"/>
    </row>
    <row r="15" spans="1:42" ht="15.75" thickBot="1" x14ac:dyDescent="0.3">
      <c r="A15" s="22"/>
      <c r="B15" s="13" t="s">
        <v>59</v>
      </c>
      <c r="C15" s="23"/>
      <c r="D15" s="23"/>
      <c r="E15" s="23"/>
      <c r="F15" s="23"/>
      <c r="G15" s="23"/>
      <c r="H15" s="23"/>
      <c r="I15" s="23"/>
      <c r="J15" s="23"/>
      <c r="K15" s="23"/>
      <c r="L15" s="23"/>
      <c r="M15" s="38">
        <f>SUM(M12:M14)</f>
        <v>562200</v>
      </c>
      <c r="N15" s="39">
        <f>SUM(N12:N14)</f>
        <v>562200</v>
      </c>
      <c r="O15" s="38"/>
      <c r="P15" s="38"/>
      <c r="Q15" s="23"/>
      <c r="R15" s="23"/>
      <c r="S15" s="23"/>
      <c r="T15" s="23"/>
      <c r="U15" s="23"/>
      <c r="V15" s="23"/>
      <c r="W15" s="40"/>
      <c r="X15" s="40"/>
      <c r="Y15" s="38"/>
      <c r="Z15" s="38"/>
      <c r="AA15" s="38"/>
      <c r="AB15" s="39"/>
      <c r="AC15" s="38"/>
      <c r="AD15" s="39"/>
      <c r="AE15" s="39"/>
      <c r="AF15" s="39"/>
      <c r="AG15" s="38"/>
      <c r="AH15" s="38"/>
      <c r="AI15" s="38"/>
      <c r="AJ15" s="38"/>
      <c r="AK15" s="38"/>
      <c r="AL15" s="38"/>
      <c r="AM15" s="38"/>
      <c r="AN15" s="38"/>
      <c r="AO15" s="38"/>
      <c r="AP15" s="39"/>
    </row>
    <row r="16" spans="1:42" ht="15.75" thickTop="1" x14ac:dyDescent="0.25">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x14ac:dyDescent="0.25">
      <c r="A17" s="22"/>
      <c r="B17" s="13"/>
      <c r="C17" s="8"/>
      <c r="D17" s="8"/>
      <c r="E17" s="192" t="s">
        <v>60</v>
      </c>
      <c r="F17" s="192"/>
      <c r="G17" s="192"/>
      <c r="H17" s="192"/>
      <c r="I17" s="41"/>
      <c r="J17" s="41"/>
      <c r="K17" s="42"/>
      <c r="L17" s="42"/>
      <c r="M17" s="192" t="s">
        <v>12</v>
      </c>
      <c r="N17" s="192"/>
      <c r="O17" s="192"/>
      <c r="P17" s="192"/>
      <c r="Q17" s="192"/>
      <c r="R17" s="192"/>
      <c r="S17" s="192"/>
      <c r="T17" s="192"/>
      <c r="U17" s="58"/>
      <c r="V17" s="42"/>
      <c r="W17" s="42"/>
      <c r="X17" s="42"/>
      <c r="Y17" s="42"/>
      <c r="Z17" s="43"/>
      <c r="AI17" s="43"/>
      <c r="AJ17" s="43"/>
      <c r="AK17" s="43"/>
      <c r="AL17" s="43"/>
      <c r="AM17" s="43"/>
      <c r="AN17" s="43"/>
      <c r="AO17" s="43"/>
      <c r="AP17" s="13"/>
    </row>
    <row r="18" spans="1:42" x14ac:dyDescent="0.25">
      <c r="A18" s="13"/>
      <c r="B18" s="13"/>
      <c r="C18" s="44" t="s">
        <v>33</v>
      </c>
      <c r="D18" s="44"/>
      <c r="E18" s="44"/>
      <c r="F18" s="45">
        <v>59400</v>
      </c>
      <c r="G18" s="46">
        <f>M14</f>
        <v>357500</v>
      </c>
      <c r="H18" s="13" t="s">
        <v>37</v>
      </c>
      <c r="K18" s="44"/>
      <c r="L18" s="44"/>
      <c r="M18" s="47" t="s">
        <v>61</v>
      </c>
      <c r="N18" s="47"/>
      <c r="O18" s="47"/>
      <c r="P18" s="48">
        <f>AB13</f>
        <v>1794400</v>
      </c>
      <c r="Q18" s="49">
        <f>Y13</f>
        <v>2657400</v>
      </c>
      <c r="R18" s="47"/>
      <c r="S18" s="47" t="s">
        <v>62</v>
      </c>
      <c r="T18" s="47"/>
      <c r="U18" s="44"/>
      <c r="V18" s="44"/>
      <c r="W18" s="44"/>
      <c r="X18" s="44"/>
      <c r="Y18" s="50"/>
      <c r="AI18" s="44"/>
      <c r="AJ18" s="44"/>
      <c r="AK18" s="44"/>
    </row>
    <row r="19" spans="1:42" x14ac:dyDescent="0.25">
      <c r="A19" s="13"/>
      <c r="B19" s="13"/>
      <c r="C19" s="44" t="s">
        <v>34</v>
      </c>
      <c r="D19" s="44"/>
      <c r="E19" s="44"/>
      <c r="F19" s="45">
        <f>F14</f>
        <v>320000</v>
      </c>
      <c r="G19" s="51">
        <f>Q14</f>
        <v>228000</v>
      </c>
      <c r="H19" s="44" t="s">
        <v>39</v>
      </c>
      <c r="I19" s="44"/>
      <c r="K19" s="44"/>
      <c r="L19" s="44"/>
      <c r="M19" s="13" t="s">
        <v>45</v>
      </c>
      <c r="N19" s="13"/>
      <c r="O19" s="13"/>
      <c r="P19" s="45">
        <f>AD13</f>
        <v>14000</v>
      </c>
      <c r="Q19" s="52">
        <f>AM13</f>
        <v>3500</v>
      </c>
      <c r="R19" s="13"/>
      <c r="S19" s="13" t="s">
        <v>48</v>
      </c>
      <c r="T19" s="13"/>
      <c r="U19" s="13"/>
      <c r="V19" s="13"/>
      <c r="W19" s="13"/>
      <c r="X19" s="13"/>
      <c r="Y19" s="44"/>
      <c r="Z19" s="44"/>
      <c r="AI19" s="44"/>
      <c r="AJ19" s="44"/>
      <c r="AK19" s="44"/>
    </row>
    <row r="20" spans="1:42" x14ac:dyDescent="0.25">
      <c r="A20" s="13"/>
      <c r="B20" s="13"/>
      <c r="C20" s="53" t="s">
        <v>63</v>
      </c>
      <c r="D20" s="44"/>
      <c r="E20" s="44"/>
      <c r="F20" s="45">
        <f>H14</f>
        <v>24000</v>
      </c>
      <c r="G20" s="51">
        <f>S14</f>
        <v>15600</v>
      </c>
      <c r="H20" s="44" t="s">
        <v>64</v>
      </c>
      <c r="I20" s="44"/>
      <c r="K20" s="44"/>
      <c r="L20" s="44"/>
      <c r="M20" s="54" t="s">
        <v>5</v>
      </c>
      <c r="N20" s="44"/>
      <c r="O20" s="44"/>
      <c r="P20" s="45">
        <f>AF13</f>
        <v>72000</v>
      </c>
      <c r="Q20" s="51"/>
      <c r="R20" s="44"/>
      <c r="S20" s="44"/>
      <c r="T20" s="44"/>
      <c r="U20" s="44"/>
      <c r="V20" s="44"/>
      <c r="W20" s="44"/>
      <c r="X20" s="44"/>
      <c r="Y20" s="13"/>
      <c r="Z20" s="13"/>
      <c r="AI20" s="44"/>
      <c r="AJ20" s="44"/>
      <c r="AK20" s="44"/>
    </row>
    <row r="21" spans="1:42" x14ac:dyDescent="0.25">
      <c r="A21" s="25"/>
      <c r="B21" s="13"/>
      <c r="C21" s="44" t="s">
        <v>35</v>
      </c>
      <c r="F21" s="45">
        <f>J14</f>
        <v>15100</v>
      </c>
      <c r="G21" s="51">
        <f>U14</f>
        <v>3200</v>
      </c>
      <c r="H21" s="44" t="s">
        <v>41</v>
      </c>
      <c r="I21" s="44"/>
      <c r="M21" s="13" t="s">
        <v>46</v>
      </c>
      <c r="N21" s="13"/>
      <c r="O21" s="13"/>
      <c r="P21" s="45">
        <f>AH13</f>
        <v>25700</v>
      </c>
      <c r="Q21" s="13"/>
      <c r="Y21" s="13"/>
      <c r="Z21" s="13"/>
      <c r="AI21" s="13"/>
      <c r="AJ21" s="13"/>
      <c r="AK21" s="13"/>
    </row>
    <row r="22" spans="1:42" x14ac:dyDescent="0.25">
      <c r="A22" s="22"/>
      <c r="B22" s="13"/>
      <c r="C22" s="53" t="s">
        <v>36</v>
      </c>
      <c r="D22" s="44"/>
      <c r="E22" s="44"/>
      <c r="F22" s="55">
        <f>L14</f>
        <v>193800</v>
      </c>
      <c r="G22" s="51">
        <f>W14</f>
        <v>8000</v>
      </c>
      <c r="H22" s="44" t="s">
        <v>65</v>
      </c>
      <c r="I22" s="44"/>
      <c r="K22" s="13"/>
      <c r="L22" s="13"/>
      <c r="M22" s="13" t="s">
        <v>47</v>
      </c>
      <c r="N22" s="13"/>
      <c r="O22" s="13"/>
      <c r="P22" s="45">
        <f>AJ13</f>
        <v>29700</v>
      </c>
      <c r="Q22" s="13"/>
      <c r="R22" s="13"/>
      <c r="S22" s="13"/>
      <c r="T22" s="13"/>
      <c r="U22" s="13"/>
      <c r="V22" s="13"/>
      <c r="W22" s="13"/>
      <c r="X22" s="13"/>
      <c r="Y22" s="13"/>
      <c r="Z22" s="13"/>
      <c r="AI22" s="13"/>
      <c r="AJ22" s="13"/>
      <c r="AK22" s="13"/>
    </row>
    <row r="23" spans="1:42" ht="15.75" thickBot="1" x14ac:dyDescent="0.3">
      <c r="C23" s="13"/>
      <c r="D23" s="13"/>
      <c r="E23" s="13"/>
      <c r="F23" s="56">
        <f>SUM(F18:F22)</f>
        <v>612300</v>
      </c>
      <c r="G23" s="57">
        <f>SUM(G18:G22)</f>
        <v>612300</v>
      </c>
      <c r="H23" s="13"/>
      <c r="I23" s="13"/>
      <c r="J23" s="13"/>
      <c r="M23" s="13" t="s">
        <v>24</v>
      </c>
      <c r="N23" s="13"/>
      <c r="O23" s="13"/>
      <c r="P23" s="45">
        <f>AL13</f>
        <v>493300</v>
      </c>
      <c r="Q23" s="13"/>
      <c r="R23" s="13"/>
      <c r="S23" s="13"/>
      <c r="T23" s="13"/>
      <c r="U23" s="13"/>
      <c r="V23" s="13"/>
      <c r="W23" s="13"/>
      <c r="X23" s="13"/>
      <c r="Y23" s="13"/>
      <c r="Z23" s="13"/>
      <c r="AI23" s="13"/>
      <c r="AJ23" s="13"/>
      <c r="AK23" s="13"/>
    </row>
    <row r="24" spans="1:42" ht="15.75" thickTop="1" x14ac:dyDescent="0.25">
      <c r="M24" s="13" t="s">
        <v>49</v>
      </c>
      <c r="N24" s="13"/>
      <c r="O24" s="13"/>
      <c r="P24" s="45">
        <f>AP13</f>
        <v>12100</v>
      </c>
      <c r="Q24" s="13"/>
      <c r="R24" s="13"/>
      <c r="S24" s="13"/>
      <c r="T24" s="13"/>
      <c r="U24" s="13"/>
      <c r="V24" s="13"/>
      <c r="W24" s="13"/>
      <c r="X24" s="13"/>
      <c r="Y24" s="13"/>
      <c r="Z24" s="13"/>
    </row>
    <row r="25" spans="1:42" x14ac:dyDescent="0.25">
      <c r="M25" s="13" t="s">
        <v>66</v>
      </c>
      <c r="N25" s="13"/>
      <c r="O25" s="13"/>
      <c r="P25" s="45">
        <v>219700</v>
      </c>
      <c r="Q25" s="52"/>
      <c r="R25" s="13"/>
      <c r="S25" s="13"/>
      <c r="T25" s="13"/>
      <c r="U25" s="13"/>
      <c r="V25" s="13"/>
      <c r="W25" s="13"/>
      <c r="X25" s="13"/>
      <c r="Y25" s="13"/>
      <c r="Z25" s="13"/>
    </row>
    <row r="26" spans="1:42" ht="15.75" thickBot="1" x14ac:dyDescent="0.3">
      <c r="M26" s="13"/>
      <c r="N26" s="13"/>
      <c r="O26" s="13"/>
      <c r="P26" s="56">
        <f>SUM(P18:P25)</f>
        <v>2660900</v>
      </c>
      <c r="Q26" s="57">
        <f>SUM(Q18:Q25)</f>
        <v>2660900</v>
      </c>
      <c r="R26" s="13"/>
      <c r="S26" s="13"/>
      <c r="T26" s="13"/>
      <c r="U26" s="13"/>
      <c r="V26" s="13"/>
      <c r="W26" s="13"/>
      <c r="X26" s="13"/>
    </row>
    <row r="27" spans="1:42" ht="15.75" thickTop="1" x14ac:dyDescent="0.25"/>
  </sheetData>
  <mergeCells count="28">
    <mergeCell ref="W3:X3"/>
    <mergeCell ref="G3:H3"/>
    <mergeCell ref="I3:J3"/>
    <mergeCell ref="Q3:R3"/>
    <mergeCell ref="S3:T3"/>
    <mergeCell ref="U3:V3"/>
    <mergeCell ref="AO3:AP3"/>
    <mergeCell ref="G4:H4"/>
    <mergeCell ref="I4:J4"/>
    <mergeCell ref="K4:L4"/>
    <mergeCell ref="Q4:R4"/>
    <mergeCell ref="S4:T4"/>
    <mergeCell ref="U4:V4"/>
    <mergeCell ref="W4:X4"/>
    <mergeCell ref="Y4:Z4"/>
    <mergeCell ref="AA4:AB4"/>
    <mergeCell ref="Y3:Z3"/>
    <mergeCell ref="AA3:AB3"/>
    <mergeCell ref="AC3:AD3"/>
    <mergeCell ref="AE3:AF3"/>
    <mergeCell ref="AG3:AH3"/>
    <mergeCell ref="AI3:AJ3"/>
    <mergeCell ref="AC4:AD4"/>
    <mergeCell ref="AE4:AF4"/>
    <mergeCell ref="AG4:AH4"/>
    <mergeCell ref="AI4:AJ4"/>
    <mergeCell ref="E17:H17"/>
    <mergeCell ref="M17:T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9"/>
  <sheetViews>
    <sheetView workbookViewId="0">
      <selection activeCell="A4" sqref="A4:J43"/>
    </sheetView>
  </sheetViews>
  <sheetFormatPr baseColWidth="10" defaultRowHeight="15" x14ac:dyDescent="0.25"/>
  <cols>
    <col min="1" max="1" width="10.28515625" customWidth="1"/>
    <col min="2" max="2" width="23" bestFit="1" customWidth="1"/>
  </cols>
  <sheetData>
    <row r="2" spans="1:19" x14ac:dyDescent="0.25">
      <c r="A2" t="s">
        <v>68</v>
      </c>
    </row>
    <row r="4" spans="1:19" x14ac:dyDescent="0.25">
      <c r="A4" t="s">
        <v>69</v>
      </c>
    </row>
    <row r="5" spans="1:19" x14ac:dyDescent="0.25">
      <c r="E5" s="50"/>
      <c r="F5" s="50"/>
    </row>
    <row r="6" spans="1:19" x14ac:dyDescent="0.25">
      <c r="C6" s="200" t="s">
        <v>72</v>
      </c>
      <c r="D6" s="201"/>
      <c r="E6" s="59" t="s">
        <v>73</v>
      </c>
      <c r="F6" s="59"/>
      <c r="G6" s="200" t="s">
        <v>12</v>
      </c>
      <c r="H6" s="201"/>
      <c r="I6" s="200" t="s">
        <v>58</v>
      </c>
      <c r="J6" s="201"/>
    </row>
    <row r="7" spans="1:19" x14ac:dyDescent="0.25">
      <c r="A7" s="80" t="s">
        <v>70</v>
      </c>
      <c r="B7" s="81" t="s">
        <v>71</v>
      </c>
      <c r="C7" s="60" t="s">
        <v>74</v>
      </c>
      <c r="D7" s="61" t="s">
        <v>75</v>
      </c>
      <c r="E7" s="60" t="s">
        <v>74</v>
      </c>
      <c r="F7" s="61" t="s">
        <v>75</v>
      </c>
      <c r="G7" s="62" t="s">
        <v>74</v>
      </c>
      <c r="H7" s="63" t="s">
        <v>75</v>
      </c>
      <c r="I7" s="64" t="s">
        <v>74</v>
      </c>
      <c r="J7" s="65" t="s">
        <v>75</v>
      </c>
    </row>
    <row r="8" spans="1:19" x14ac:dyDescent="0.25">
      <c r="A8" s="79">
        <v>1250</v>
      </c>
      <c r="B8" t="s">
        <v>33</v>
      </c>
      <c r="C8" s="66">
        <v>73400</v>
      </c>
      <c r="D8" s="66"/>
      <c r="E8" s="66"/>
      <c r="F8" s="67">
        <v>14000</v>
      </c>
      <c r="G8" s="68"/>
      <c r="H8" s="66"/>
      <c r="I8" s="66">
        <f>C8-F8</f>
        <v>59400</v>
      </c>
      <c r="J8" s="66"/>
    </row>
    <row r="9" spans="1:19" x14ac:dyDescent="0.25">
      <c r="A9" s="79">
        <v>1460</v>
      </c>
      <c r="B9" t="s">
        <v>34</v>
      </c>
      <c r="C9" s="69">
        <v>354000</v>
      </c>
      <c r="D9" s="70"/>
      <c r="E9" s="69"/>
      <c r="F9" s="71">
        <v>34000</v>
      </c>
      <c r="G9" s="68"/>
      <c r="H9" s="69"/>
      <c r="I9" s="69">
        <f>C9-F9</f>
        <v>320000</v>
      </c>
      <c r="J9" s="69"/>
    </row>
    <row r="10" spans="1:19" x14ac:dyDescent="0.25">
      <c r="A10" s="82">
        <v>1700</v>
      </c>
      <c r="B10" s="83" t="s">
        <v>63</v>
      </c>
      <c r="C10" s="84">
        <v>12000</v>
      </c>
      <c r="D10" s="85"/>
      <c r="E10" s="84">
        <v>12000</v>
      </c>
      <c r="F10" s="86"/>
      <c r="G10" s="87"/>
      <c r="H10" s="84"/>
      <c r="I10" s="84">
        <f>C10+E10</f>
        <v>24000</v>
      </c>
      <c r="J10" s="84"/>
    </row>
    <row r="11" spans="1:19" x14ac:dyDescent="0.25">
      <c r="A11" s="79">
        <v>1900</v>
      </c>
      <c r="B11" t="s">
        <v>35</v>
      </c>
      <c r="C11" s="69">
        <v>15100</v>
      </c>
      <c r="D11" s="70"/>
      <c r="E11" s="69"/>
      <c r="F11" s="71"/>
      <c r="G11" s="68"/>
      <c r="H11" s="69"/>
      <c r="I11" s="69">
        <f>C11</f>
        <v>15100</v>
      </c>
      <c r="J11" s="69"/>
    </row>
    <row r="12" spans="1:19" x14ac:dyDescent="0.25">
      <c r="A12" s="79">
        <v>1920</v>
      </c>
      <c r="B12" t="s">
        <v>36</v>
      </c>
      <c r="C12" s="69">
        <v>193800</v>
      </c>
      <c r="D12" s="70"/>
      <c r="E12" s="69"/>
      <c r="F12" s="71"/>
      <c r="G12" s="68"/>
      <c r="H12" s="69"/>
      <c r="I12" s="69">
        <f>C12</f>
        <v>193800</v>
      </c>
      <c r="J12" s="69"/>
    </row>
    <row r="13" spans="1:19" s="83" customFormat="1" x14ac:dyDescent="0.25">
      <c r="A13" s="82">
        <v>2050</v>
      </c>
      <c r="B13" s="83" t="s">
        <v>76</v>
      </c>
      <c r="C13" s="84"/>
      <c r="D13" s="85">
        <v>342500</v>
      </c>
      <c r="E13" s="84">
        <f>F14</f>
        <v>204700</v>
      </c>
      <c r="F13" s="86"/>
      <c r="G13" s="87">
        <v>219700</v>
      </c>
      <c r="H13" s="84"/>
      <c r="I13" s="84"/>
      <c r="J13" s="84">
        <f>D13-E13+G13</f>
        <v>357500</v>
      </c>
      <c r="K13" s="88"/>
      <c r="L13" s="88"/>
      <c r="M13" s="88"/>
      <c r="N13" s="88"/>
      <c r="O13" s="88"/>
      <c r="P13" s="88"/>
      <c r="Q13" s="88"/>
      <c r="R13" s="88"/>
      <c r="S13" s="88"/>
    </row>
    <row r="14" spans="1:19" x14ac:dyDescent="0.25">
      <c r="A14" s="79">
        <v>2060</v>
      </c>
      <c r="B14" t="s">
        <v>77</v>
      </c>
      <c r="C14" s="69">
        <v>204700</v>
      </c>
      <c r="D14" s="70"/>
      <c r="E14" s="69"/>
      <c r="F14" s="71">
        <f>C14</f>
        <v>204700</v>
      </c>
      <c r="G14" s="68"/>
      <c r="H14" s="69"/>
      <c r="I14" s="69"/>
      <c r="J14" s="69"/>
    </row>
    <row r="15" spans="1:19" x14ac:dyDescent="0.25">
      <c r="A15" s="79">
        <v>2240</v>
      </c>
      <c r="B15" t="s">
        <v>39</v>
      </c>
      <c r="C15" s="69"/>
      <c r="D15" s="70">
        <v>228000</v>
      </c>
      <c r="E15" s="69"/>
      <c r="F15" s="71"/>
      <c r="G15" s="68"/>
      <c r="H15" s="69"/>
      <c r="I15" s="69"/>
      <c r="J15" s="69">
        <f>D15</f>
        <v>228000</v>
      </c>
    </row>
    <row r="16" spans="1:19" x14ac:dyDescent="0.25">
      <c r="A16" s="82">
        <v>2740</v>
      </c>
      <c r="B16" s="83" t="s">
        <v>40</v>
      </c>
      <c r="C16" s="84"/>
      <c r="D16" s="85">
        <v>15600</v>
      </c>
      <c r="E16" s="84"/>
      <c r="F16" s="86"/>
      <c r="G16" s="87"/>
      <c r="H16" s="84"/>
      <c r="I16" s="84"/>
      <c r="J16" s="84">
        <f>D16</f>
        <v>15600</v>
      </c>
    </row>
    <row r="17" spans="1:10" x14ac:dyDescent="0.25">
      <c r="A17" s="79">
        <v>2950</v>
      </c>
      <c r="B17" t="s">
        <v>41</v>
      </c>
      <c r="C17" s="69"/>
      <c r="D17" s="72">
        <v>3600</v>
      </c>
      <c r="E17" s="69">
        <v>400</v>
      </c>
      <c r="F17" s="71"/>
      <c r="G17" s="68"/>
      <c r="H17" s="69"/>
      <c r="I17" s="69"/>
      <c r="J17" s="69">
        <f>D17-E17</f>
        <v>3200</v>
      </c>
    </row>
    <row r="18" spans="1:10" x14ac:dyDescent="0.25">
      <c r="A18" s="79">
        <v>2960</v>
      </c>
      <c r="B18" t="s">
        <v>65</v>
      </c>
      <c r="C18" s="69"/>
      <c r="D18" s="72">
        <v>15000</v>
      </c>
      <c r="E18" s="69">
        <v>7000</v>
      </c>
      <c r="F18" s="71"/>
      <c r="G18" s="68"/>
      <c r="H18" s="69"/>
      <c r="I18" s="69"/>
      <c r="J18" s="69">
        <f>D18-E18</f>
        <v>8000</v>
      </c>
    </row>
    <row r="19" spans="1:10" x14ac:dyDescent="0.25">
      <c r="A19" s="82">
        <v>3000</v>
      </c>
      <c r="B19" s="83" t="s">
        <v>62</v>
      </c>
      <c r="C19" s="84"/>
      <c r="D19" s="85">
        <v>2657400</v>
      </c>
      <c r="E19" s="84"/>
      <c r="F19" s="86"/>
      <c r="G19" s="87"/>
      <c r="H19" s="84">
        <f>D19</f>
        <v>2657400</v>
      </c>
      <c r="I19" s="84"/>
      <c r="J19" s="84"/>
    </row>
    <row r="20" spans="1:10" x14ac:dyDescent="0.25">
      <c r="A20" s="79">
        <v>4300</v>
      </c>
      <c r="B20" t="s">
        <v>44</v>
      </c>
      <c r="C20" s="69">
        <v>1760400</v>
      </c>
      <c r="D20" s="70"/>
      <c r="E20" s="69">
        <v>34000</v>
      </c>
      <c r="F20" s="71"/>
      <c r="G20" s="68">
        <f>C20+E20</f>
        <v>1794400</v>
      </c>
      <c r="H20" s="69"/>
      <c r="I20" s="69"/>
      <c r="J20" s="69"/>
    </row>
    <row r="21" spans="1:10" x14ac:dyDescent="0.25">
      <c r="A21" s="79">
        <v>6017</v>
      </c>
      <c r="B21" t="s">
        <v>52</v>
      </c>
      <c r="C21" s="69"/>
      <c r="D21" s="70"/>
      <c r="E21" s="69">
        <v>14000</v>
      </c>
      <c r="F21" s="71"/>
      <c r="G21" s="68">
        <f>E21</f>
        <v>14000</v>
      </c>
      <c r="H21" s="69"/>
      <c r="I21" s="69"/>
      <c r="J21" s="69"/>
    </row>
    <row r="22" spans="1:10" x14ac:dyDescent="0.25">
      <c r="A22" s="82">
        <v>6300</v>
      </c>
      <c r="B22" s="83" t="s">
        <v>5</v>
      </c>
      <c r="C22" s="84">
        <v>84000</v>
      </c>
      <c r="D22" s="85"/>
      <c r="E22" s="84"/>
      <c r="F22" s="86">
        <v>12000</v>
      </c>
      <c r="G22" s="87">
        <f>C22-F22</f>
        <v>72000</v>
      </c>
      <c r="H22" s="84"/>
      <c r="I22" s="84"/>
      <c r="J22" s="84"/>
    </row>
    <row r="23" spans="1:10" x14ac:dyDescent="0.25">
      <c r="A23" s="79">
        <v>6800</v>
      </c>
      <c r="B23" t="s">
        <v>46</v>
      </c>
      <c r="C23" s="69">
        <v>25700</v>
      </c>
      <c r="D23" s="70"/>
      <c r="E23" s="69"/>
      <c r="F23" s="71"/>
      <c r="G23" s="68">
        <f>C23</f>
        <v>25700</v>
      </c>
      <c r="H23" s="69"/>
      <c r="I23" s="69"/>
      <c r="J23" s="69"/>
    </row>
    <row r="24" spans="1:10" x14ac:dyDescent="0.25">
      <c r="A24" s="79">
        <v>6900</v>
      </c>
      <c r="B24" t="s">
        <v>47</v>
      </c>
      <c r="C24" s="69">
        <v>29700</v>
      </c>
      <c r="D24" s="70"/>
      <c r="E24" s="69"/>
      <c r="F24" s="71"/>
      <c r="G24" s="68">
        <f>C24</f>
        <v>29700</v>
      </c>
      <c r="H24" s="69"/>
      <c r="I24" s="69"/>
      <c r="J24" s="69"/>
    </row>
    <row r="25" spans="1:10" x14ac:dyDescent="0.25">
      <c r="A25" s="82">
        <v>7790</v>
      </c>
      <c r="B25" s="83" t="s">
        <v>24</v>
      </c>
      <c r="C25" s="84">
        <v>500300</v>
      </c>
      <c r="D25" s="85"/>
      <c r="E25" s="84"/>
      <c r="F25" s="86">
        <v>7000</v>
      </c>
      <c r="G25" s="87">
        <f>C25-F25</f>
        <v>493300</v>
      </c>
      <c r="H25" s="84"/>
      <c r="I25" s="84"/>
      <c r="J25" s="84"/>
    </row>
    <row r="26" spans="1:10" x14ac:dyDescent="0.25">
      <c r="A26" s="79">
        <v>8050</v>
      </c>
      <c r="B26" t="s">
        <v>48</v>
      </c>
      <c r="C26" s="69"/>
      <c r="D26" s="70">
        <v>3500</v>
      </c>
      <c r="E26" s="69"/>
      <c r="F26" s="71"/>
      <c r="G26" s="68"/>
      <c r="H26" s="69">
        <f>D26</f>
        <v>3500</v>
      </c>
      <c r="I26" s="69"/>
      <c r="J26" s="69"/>
    </row>
    <row r="27" spans="1:10" ht="15.75" thickBot="1" x14ac:dyDescent="0.3">
      <c r="A27" s="79">
        <v>8150</v>
      </c>
      <c r="B27" t="s">
        <v>49</v>
      </c>
      <c r="C27" s="73">
        <v>12500</v>
      </c>
      <c r="D27" s="74"/>
      <c r="E27" s="73"/>
      <c r="F27" s="75">
        <v>400</v>
      </c>
      <c r="G27" s="74">
        <f>C27-F27</f>
        <v>12100</v>
      </c>
      <c r="H27" s="73"/>
      <c r="I27" s="73"/>
      <c r="J27" s="73"/>
    </row>
    <row r="28" spans="1:10" ht="15.75" thickBot="1" x14ac:dyDescent="0.3">
      <c r="B28" t="s">
        <v>78</v>
      </c>
      <c r="C28" s="76">
        <f>SUM(C8:C27)</f>
        <v>3265600</v>
      </c>
      <c r="D28" s="76">
        <f>SUM(D8:D27)</f>
        <v>3265600</v>
      </c>
      <c r="E28" s="76">
        <f>SUM(E8:E27)</f>
        <v>272100</v>
      </c>
      <c r="F28" s="77">
        <f>SUM(F8:F27)</f>
        <v>272100</v>
      </c>
      <c r="G28" s="78">
        <f>SUM(G13:G27)</f>
        <v>2660900</v>
      </c>
      <c r="H28" s="76">
        <f>SUM(H19:H27)</f>
        <v>2660900</v>
      </c>
      <c r="I28" s="76">
        <f>SUM(I8:I27)</f>
        <v>612300</v>
      </c>
      <c r="J28" s="76">
        <f>SUM(J8:J27)</f>
        <v>612300</v>
      </c>
    </row>
    <row r="29" spans="1:10" ht="15.75" thickTop="1" x14ac:dyDescent="0.25">
      <c r="E29" s="50"/>
      <c r="F29" s="50"/>
    </row>
  </sheetData>
  <mergeCells count="3">
    <mergeCell ref="C6:D6"/>
    <mergeCell ref="G6:H6"/>
    <mergeCell ref="I6:J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topLeftCell="D1" workbookViewId="0">
      <selection activeCell="F18" sqref="F18"/>
    </sheetView>
  </sheetViews>
  <sheetFormatPr baseColWidth="10" defaultRowHeight="15" x14ac:dyDescent="0.25"/>
  <sheetData>
    <row r="1" spans="1:22" x14ac:dyDescent="0.25">
      <c r="A1" s="26" t="s">
        <v>79</v>
      </c>
      <c r="D1" s="149" t="s">
        <v>233</v>
      </c>
      <c r="V1" s="89"/>
    </row>
    <row r="2" spans="1:22" x14ac:dyDescent="0.25">
      <c r="A2" s="2" t="s">
        <v>80</v>
      </c>
      <c r="B2" s="3"/>
      <c r="C2" s="4" t="s">
        <v>0</v>
      </c>
      <c r="D2" s="90"/>
      <c r="E2" s="6"/>
      <c r="F2" s="5"/>
      <c r="G2" s="5"/>
      <c r="H2" s="31">
        <v>2051</v>
      </c>
      <c r="I2" s="6"/>
      <c r="J2" s="31">
        <v>2052</v>
      </c>
      <c r="K2" s="6"/>
      <c r="L2" s="31">
        <v>2061</v>
      </c>
      <c r="M2" s="6"/>
      <c r="N2" s="31">
        <v>2062</v>
      </c>
      <c r="O2" s="6"/>
      <c r="P2" s="193">
        <v>3000</v>
      </c>
      <c r="Q2" s="194"/>
      <c r="R2" s="31"/>
      <c r="S2" s="5"/>
      <c r="T2" s="193">
        <v>8960</v>
      </c>
      <c r="U2" s="194"/>
      <c r="V2" s="91"/>
    </row>
    <row r="3" spans="1:22" x14ac:dyDescent="0.25">
      <c r="A3" s="7" t="s">
        <v>1</v>
      </c>
      <c r="B3" s="8" t="s">
        <v>2</v>
      </c>
      <c r="C3" s="9" t="s">
        <v>3</v>
      </c>
      <c r="D3" s="10" t="s">
        <v>81</v>
      </c>
      <c r="E3" s="11"/>
      <c r="F3" s="10" t="s">
        <v>82</v>
      </c>
      <c r="G3" s="11"/>
      <c r="H3" s="10" t="s">
        <v>83</v>
      </c>
      <c r="I3" s="11"/>
      <c r="J3" s="10" t="s">
        <v>84</v>
      </c>
      <c r="K3" s="11"/>
      <c r="L3" s="10" t="s">
        <v>85</v>
      </c>
      <c r="M3" s="11"/>
      <c r="N3" s="92" t="s">
        <v>86</v>
      </c>
      <c r="O3" s="11"/>
      <c r="P3" s="32" t="s">
        <v>87</v>
      </c>
      <c r="Q3" s="32"/>
      <c r="R3" s="10" t="s">
        <v>88</v>
      </c>
      <c r="S3" s="32"/>
      <c r="T3" s="10" t="s">
        <v>89</v>
      </c>
      <c r="U3" s="11"/>
      <c r="V3" s="92" t="s">
        <v>90</v>
      </c>
    </row>
    <row r="4" spans="1:22" x14ac:dyDescent="0.25">
      <c r="A4" s="12" t="s">
        <v>50</v>
      </c>
      <c r="B4" s="13" t="s">
        <v>72</v>
      </c>
      <c r="C4" s="14"/>
      <c r="D4" s="19">
        <v>2195560</v>
      </c>
      <c r="E4" s="19"/>
      <c r="F4" s="19"/>
      <c r="G4" s="19">
        <v>1243890</v>
      </c>
      <c r="H4" s="19"/>
      <c r="I4" s="19">
        <v>367200</v>
      </c>
      <c r="J4" s="35"/>
      <c r="K4" s="19">
        <v>516800</v>
      </c>
      <c r="L4" s="35">
        <v>210630</v>
      </c>
      <c r="M4" s="18"/>
      <c r="N4" s="19">
        <v>236300</v>
      </c>
      <c r="O4" s="19"/>
      <c r="P4" s="35"/>
      <c r="Q4" s="35">
        <v>6418400</v>
      </c>
      <c r="R4" s="35">
        <v>5903800</v>
      </c>
      <c r="S4" s="35"/>
      <c r="T4" s="35"/>
      <c r="U4" s="19"/>
      <c r="V4" s="93">
        <f>D4+F4+H4+J4+L4+N4+P4+R4+T4-E4-G4-I4-K4-M4-O4-Q4-S4-U4</f>
        <v>0</v>
      </c>
    </row>
    <row r="5" spans="1:22" x14ac:dyDescent="0.25">
      <c r="A5" s="12" t="s">
        <v>50</v>
      </c>
      <c r="B5" s="13" t="s">
        <v>91</v>
      </c>
      <c r="C5" s="14"/>
      <c r="D5" s="94"/>
      <c r="E5" s="94"/>
      <c r="F5" s="94"/>
      <c r="G5" s="94"/>
      <c r="H5" s="94">
        <f>M5</f>
        <v>210630</v>
      </c>
      <c r="I5" s="94"/>
      <c r="J5" s="95">
        <f>O5</f>
        <v>236300</v>
      </c>
      <c r="K5" s="94"/>
      <c r="L5" s="95"/>
      <c r="M5" s="94">
        <f>L4</f>
        <v>210630</v>
      </c>
      <c r="N5" s="94"/>
      <c r="O5" s="94">
        <f>N4</f>
        <v>236300</v>
      </c>
      <c r="P5" s="95"/>
      <c r="Q5" s="95"/>
      <c r="R5" s="95"/>
      <c r="S5" s="95"/>
      <c r="T5" s="95"/>
      <c r="U5" s="94"/>
      <c r="V5" s="93">
        <f t="shared" ref="V5:V10" si="0">D5+F5+H5+J5+L5+N5+P5+R5+T5-E5-G5-I5-K5-M5-O5-Q5-S5-U5</f>
        <v>0</v>
      </c>
    </row>
    <row r="6" spans="1:22" x14ac:dyDescent="0.25">
      <c r="A6" s="12" t="s">
        <v>50</v>
      </c>
      <c r="B6" s="13" t="s">
        <v>11</v>
      </c>
      <c r="C6" s="14"/>
      <c r="D6" s="18">
        <f>SUM(D4:D5)</f>
        <v>2195560</v>
      </c>
      <c r="E6" s="18">
        <f t="shared" ref="E6:U6" si="1">SUM(E4:E5)</f>
        <v>0</v>
      </c>
      <c r="F6" s="18">
        <f t="shared" si="1"/>
        <v>0</v>
      </c>
      <c r="G6" s="18">
        <f t="shared" si="1"/>
        <v>1243890</v>
      </c>
      <c r="H6" s="18">
        <f t="shared" si="1"/>
        <v>210630</v>
      </c>
      <c r="I6" s="18">
        <f t="shared" si="1"/>
        <v>367200</v>
      </c>
      <c r="J6" s="18">
        <f t="shared" si="1"/>
        <v>236300</v>
      </c>
      <c r="K6" s="18">
        <f t="shared" si="1"/>
        <v>516800</v>
      </c>
      <c r="L6" s="18">
        <f t="shared" si="1"/>
        <v>210630</v>
      </c>
      <c r="M6" s="18">
        <f t="shared" si="1"/>
        <v>210630</v>
      </c>
      <c r="N6" s="18">
        <f t="shared" si="1"/>
        <v>236300</v>
      </c>
      <c r="O6" s="18">
        <f t="shared" si="1"/>
        <v>236300</v>
      </c>
      <c r="P6" s="18">
        <f t="shared" si="1"/>
        <v>0</v>
      </c>
      <c r="Q6" s="18">
        <f t="shared" si="1"/>
        <v>6418400</v>
      </c>
      <c r="R6" s="18">
        <f t="shared" si="1"/>
        <v>5903800</v>
      </c>
      <c r="S6" s="18">
        <f t="shared" si="1"/>
        <v>0</v>
      </c>
      <c r="T6" s="18">
        <f t="shared" si="1"/>
        <v>0</v>
      </c>
      <c r="U6" s="18">
        <f t="shared" si="1"/>
        <v>0</v>
      </c>
      <c r="V6" s="93">
        <f t="shared" si="0"/>
        <v>0</v>
      </c>
    </row>
    <row r="7" spans="1:22" x14ac:dyDescent="0.25">
      <c r="A7" s="12" t="s">
        <v>50</v>
      </c>
      <c r="B7" s="13" t="s">
        <v>12</v>
      </c>
      <c r="C7" s="14"/>
      <c r="D7" s="18"/>
      <c r="E7" s="18"/>
      <c r="F7" s="18"/>
      <c r="G7" s="18"/>
      <c r="H7" s="18"/>
      <c r="I7" s="18"/>
      <c r="J7" s="96"/>
      <c r="K7" s="18"/>
      <c r="L7" s="35"/>
      <c r="M7" s="18"/>
      <c r="N7" s="18"/>
      <c r="O7" s="18"/>
      <c r="P7" s="35">
        <f>Q4-P4</f>
        <v>6418400</v>
      </c>
      <c r="Q7" s="35"/>
      <c r="R7" s="35"/>
      <c r="S7" s="35">
        <f>R4-S4</f>
        <v>5903800</v>
      </c>
      <c r="T7" s="35"/>
      <c r="U7" s="18">
        <f>Q14</f>
        <v>514600</v>
      </c>
      <c r="V7" s="93">
        <f t="shared" si="0"/>
        <v>0</v>
      </c>
    </row>
    <row r="8" spans="1:22" x14ac:dyDescent="0.25">
      <c r="A8" s="12" t="s">
        <v>50</v>
      </c>
      <c r="B8" s="13" t="s">
        <v>92</v>
      </c>
      <c r="C8" s="14"/>
      <c r="D8" s="18"/>
      <c r="E8" s="18"/>
      <c r="F8" s="18"/>
      <c r="G8" s="18"/>
      <c r="H8" s="18"/>
      <c r="I8" s="18">
        <v>257300</v>
      </c>
      <c r="J8" s="96"/>
      <c r="K8" s="18">
        <v>257300</v>
      </c>
      <c r="L8" s="35"/>
      <c r="M8" s="18"/>
      <c r="N8" s="18"/>
      <c r="O8" s="18"/>
      <c r="P8" s="35"/>
      <c r="Q8" s="35"/>
      <c r="R8" s="35"/>
      <c r="S8" s="35"/>
      <c r="T8" s="35">
        <f>U7</f>
        <v>514600</v>
      </c>
      <c r="U8" s="18"/>
      <c r="V8" s="93">
        <f t="shared" si="0"/>
        <v>0</v>
      </c>
    </row>
    <row r="9" spans="1:22" x14ac:dyDescent="0.25">
      <c r="A9" s="12" t="s">
        <v>50</v>
      </c>
      <c r="B9" s="13" t="s">
        <v>58</v>
      </c>
      <c r="C9" s="14"/>
      <c r="D9" s="21"/>
      <c r="E9" s="21">
        <f>D4</f>
        <v>2195560</v>
      </c>
      <c r="F9" s="21">
        <f>G6</f>
        <v>1243890</v>
      </c>
      <c r="G9" s="21"/>
      <c r="H9" s="21">
        <f>I10-H6</f>
        <v>413870</v>
      </c>
      <c r="I9" s="21"/>
      <c r="J9" s="37">
        <f>K10-J6</f>
        <v>537800</v>
      </c>
      <c r="K9" s="21"/>
      <c r="L9" s="37"/>
      <c r="M9" s="21"/>
      <c r="N9" s="21"/>
      <c r="O9" s="21"/>
      <c r="P9" s="37"/>
      <c r="Q9" s="37"/>
      <c r="R9" s="37"/>
      <c r="S9" s="37"/>
      <c r="T9" s="37"/>
      <c r="U9" s="21"/>
      <c r="V9" s="93">
        <f t="shared" si="0"/>
        <v>0</v>
      </c>
    </row>
    <row r="10" spans="1:22" ht="15.75" thickBot="1" x14ac:dyDescent="0.3">
      <c r="A10" s="22"/>
      <c r="B10" s="13"/>
      <c r="C10" s="14"/>
      <c r="D10" s="23">
        <f>SUM(D6:D9)</f>
        <v>2195560</v>
      </c>
      <c r="E10" s="23">
        <f t="shared" ref="E10:U10" si="2">SUM(E6:E9)</f>
        <v>2195560</v>
      </c>
      <c r="F10" s="23">
        <f t="shared" si="2"/>
        <v>1243890</v>
      </c>
      <c r="G10" s="23">
        <f t="shared" si="2"/>
        <v>1243890</v>
      </c>
      <c r="H10" s="23">
        <f t="shared" si="2"/>
        <v>624500</v>
      </c>
      <c r="I10" s="23">
        <f t="shared" si="2"/>
        <v>624500</v>
      </c>
      <c r="J10" s="23">
        <f t="shared" si="2"/>
        <v>774100</v>
      </c>
      <c r="K10" s="23">
        <f t="shared" si="2"/>
        <v>774100</v>
      </c>
      <c r="L10" s="23">
        <f t="shared" si="2"/>
        <v>210630</v>
      </c>
      <c r="M10" s="23">
        <f t="shared" si="2"/>
        <v>210630</v>
      </c>
      <c r="N10" s="23">
        <f t="shared" si="2"/>
        <v>236300</v>
      </c>
      <c r="O10" s="23">
        <f t="shared" si="2"/>
        <v>236300</v>
      </c>
      <c r="P10" s="23">
        <f t="shared" si="2"/>
        <v>6418400</v>
      </c>
      <c r="Q10" s="23">
        <f t="shared" si="2"/>
        <v>6418400</v>
      </c>
      <c r="R10" s="23">
        <f t="shared" si="2"/>
        <v>5903800</v>
      </c>
      <c r="S10" s="23">
        <f t="shared" si="2"/>
        <v>5903800</v>
      </c>
      <c r="T10" s="23">
        <f t="shared" si="2"/>
        <v>514600</v>
      </c>
      <c r="U10" s="23">
        <f t="shared" si="2"/>
        <v>514600</v>
      </c>
      <c r="V10" s="92">
        <f t="shared" si="0"/>
        <v>0</v>
      </c>
    </row>
    <row r="11" spans="1:22" ht="15.75" thickTop="1" x14ac:dyDescent="0.25">
      <c r="A11" s="22"/>
      <c r="B11" s="13"/>
      <c r="C11" s="13"/>
      <c r="H11" s="13"/>
      <c r="I11" s="13"/>
      <c r="J11" s="13"/>
      <c r="K11" s="13"/>
      <c r="L11" s="13"/>
      <c r="M11" s="13"/>
      <c r="N11" s="13"/>
      <c r="O11" s="13"/>
      <c r="P11" s="13"/>
      <c r="Q11" s="13"/>
      <c r="R11" s="13"/>
      <c r="S11" s="13"/>
      <c r="T11" s="13"/>
      <c r="U11" s="13"/>
      <c r="V11" s="89"/>
    </row>
    <row r="12" spans="1:22" x14ac:dyDescent="0.25">
      <c r="A12" s="22"/>
      <c r="B12" s="13"/>
      <c r="C12" s="13"/>
      <c r="D12" s="8"/>
      <c r="E12" s="8"/>
      <c r="F12" s="32" t="s">
        <v>93</v>
      </c>
      <c r="G12" s="32"/>
      <c r="H12" s="32"/>
      <c r="I12" s="32"/>
      <c r="J12" s="8"/>
      <c r="K12" s="8"/>
      <c r="N12" s="97"/>
      <c r="O12" s="43" t="s">
        <v>12</v>
      </c>
      <c r="P12" s="43"/>
      <c r="Q12" s="43"/>
      <c r="R12" s="43"/>
      <c r="S12" s="43"/>
      <c r="T12" s="43"/>
      <c r="U12" s="97"/>
      <c r="V12" s="89"/>
    </row>
    <row r="13" spans="1:22" x14ac:dyDescent="0.25">
      <c r="A13" s="13"/>
      <c r="B13" s="13"/>
      <c r="C13" s="13"/>
      <c r="E13" s="98" t="str">
        <f>D3</f>
        <v>Diverse eiendeler</v>
      </c>
      <c r="F13" s="47"/>
      <c r="G13" s="48">
        <f>E9</f>
        <v>2195560</v>
      </c>
      <c r="H13" s="51">
        <f>H9</f>
        <v>413870</v>
      </c>
      <c r="I13" s="44"/>
      <c r="J13" s="44" t="str">
        <f>H3</f>
        <v>Hansen kapital</v>
      </c>
      <c r="K13" s="44"/>
      <c r="O13" s="47" t="str">
        <f>R3</f>
        <v>Diverse kostnader</v>
      </c>
      <c r="P13" s="47"/>
      <c r="Q13" s="48">
        <f>S7</f>
        <v>5903800</v>
      </c>
      <c r="R13" s="49">
        <f>P7</f>
        <v>6418400</v>
      </c>
      <c r="S13" s="47" t="str">
        <f>P3</f>
        <v>Avgiftspl. salg</v>
      </c>
      <c r="U13" s="44"/>
      <c r="V13" s="89"/>
    </row>
    <row r="14" spans="1:22" x14ac:dyDescent="0.25">
      <c r="A14" s="13"/>
      <c r="B14" s="13"/>
      <c r="C14" s="13"/>
      <c r="D14" s="44"/>
      <c r="E14" s="44"/>
      <c r="F14" s="44"/>
      <c r="G14" s="45"/>
      <c r="H14" s="33">
        <f>J9</f>
        <v>537800</v>
      </c>
      <c r="I14" s="44"/>
      <c r="J14" s="99" t="str">
        <f>J3</f>
        <v>Berg kapital</v>
      </c>
      <c r="K14" s="44"/>
      <c r="O14" s="13" t="s">
        <v>94</v>
      </c>
      <c r="P14" s="13"/>
      <c r="Q14" s="45">
        <f>R15-Q13</f>
        <v>514600</v>
      </c>
      <c r="R14" s="52"/>
      <c r="S14" s="13"/>
      <c r="T14" s="13"/>
      <c r="U14" s="13"/>
      <c r="V14" s="89"/>
    </row>
    <row r="15" spans="1:22" ht="15.75" thickBot="1" x14ac:dyDescent="0.3">
      <c r="A15" s="25"/>
      <c r="B15" s="13"/>
      <c r="C15" s="13"/>
      <c r="D15" s="13"/>
      <c r="E15" s="13"/>
      <c r="F15" s="13"/>
      <c r="G15" s="45"/>
      <c r="H15" s="100">
        <f>F9</f>
        <v>1243890</v>
      </c>
      <c r="I15" s="99"/>
      <c r="J15" s="99" t="str">
        <f>F3</f>
        <v>Diverse gjeld</v>
      </c>
      <c r="K15" s="99"/>
      <c r="N15" s="13"/>
      <c r="O15" s="13"/>
      <c r="P15" s="13"/>
      <c r="Q15" s="56">
        <f>SUM(Q13:Q14)</f>
        <v>6418400</v>
      </c>
      <c r="R15" s="57">
        <f>SUM(R13:R14)</f>
        <v>6418400</v>
      </c>
      <c r="S15" s="13"/>
      <c r="T15" s="13"/>
      <c r="U15" s="13"/>
      <c r="V15" s="89"/>
    </row>
    <row r="16" spans="1:22" ht="16.5" thickTop="1" thickBot="1" x14ac:dyDescent="0.3">
      <c r="A16" s="22"/>
      <c r="B16" s="13"/>
      <c r="C16" s="13"/>
      <c r="D16" s="13"/>
      <c r="E16" s="13"/>
      <c r="F16" s="13"/>
      <c r="G16" s="56">
        <f>SUM(G13:G15)</f>
        <v>2195560</v>
      </c>
      <c r="H16" s="57">
        <f>SUM(H13:H15)</f>
        <v>2195560</v>
      </c>
      <c r="I16" s="13"/>
      <c r="J16" s="13"/>
      <c r="K16" s="13"/>
      <c r="V16" s="89"/>
    </row>
    <row r="17" spans="1:22" ht="15.75" thickTop="1" x14ac:dyDescent="0.25">
      <c r="V17" s="89"/>
    </row>
    <row r="18" spans="1:22" x14ac:dyDescent="0.25">
      <c r="A18" s="50"/>
      <c r="B18" s="50"/>
      <c r="C18" s="50"/>
      <c r="D18" s="50"/>
      <c r="E18" s="50"/>
      <c r="F18" s="50"/>
      <c r="G18" s="50"/>
      <c r="H18" s="50"/>
      <c r="I18" s="50"/>
      <c r="J18" s="50"/>
      <c r="K18" s="50"/>
      <c r="V18" s="89"/>
    </row>
  </sheetData>
  <mergeCells count="2">
    <mergeCell ref="P2:Q2"/>
    <mergeCell ref="T2:U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heetViews>
  <sheetFormatPr baseColWidth="10" defaultRowHeight="15" x14ac:dyDescent="0.25"/>
  <cols>
    <col min="2" max="2" width="17.140625" bestFit="1" customWidth="1"/>
  </cols>
  <sheetData>
    <row r="1" spans="1:11" x14ac:dyDescent="0.25">
      <c r="A1" s="149" t="s">
        <v>227</v>
      </c>
    </row>
    <row r="2" spans="1:11" x14ac:dyDescent="0.25">
      <c r="E2" s="50"/>
      <c r="F2" s="50"/>
    </row>
    <row r="3" spans="1:11" x14ac:dyDescent="0.25">
      <c r="C3" s="200" t="s">
        <v>72</v>
      </c>
      <c r="D3" s="201"/>
      <c r="E3" s="59" t="s">
        <v>73</v>
      </c>
      <c r="F3" s="59"/>
      <c r="G3" s="200" t="s">
        <v>12</v>
      </c>
      <c r="H3" s="201"/>
      <c r="I3" s="200" t="s">
        <v>58</v>
      </c>
      <c r="J3" s="201"/>
    </row>
    <row r="4" spans="1:11" x14ac:dyDescent="0.25">
      <c r="A4" s="80" t="s">
        <v>70</v>
      </c>
      <c r="B4" s="81" t="s">
        <v>71</v>
      </c>
      <c r="C4" s="60" t="s">
        <v>74</v>
      </c>
      <c r="D4" s="61" t="s">
        <v>75</v>
      </c>
      <c r="E4" s="60" t="s">
        <v>74</v>
      </c>
      <c r="F4" s="61" t="s">
        <v>75</v>
      </c>
      <c r="G4" s="62" t="s">
        <v>74</v>
      </c>
      <c r="H4" s="63" t="s">
        <v>75</v>
      </c>
      <c r="I4" s="64" t="s">
        <v>74</v>
      </c>
      <c r="J4" s="65" t="s">
        <v>75</v>
      </c>
    </row>
    <row r="5" spans="1:11" x14ac:dyDescent="0.25">
      <c r="A5" s="79"/>
      <c r="B5" t="s">
        <v>81</v>
      </c>
      <c r="C5" s="66">
        <v>2195560</v>
      </c>
      <c r="D5" s="66"/>
      <c r="E5" s="66"/>
      <c r="F5" s="67"/>
      <c r="G5" s="68"/>
      <c r="H5" s="66"/>
      <c r="I5" s="66">
        <f>C5</f>
        <v>2195560</v>
      </c>
      <c r="J5" s="66"/>
    </row>
    <row r="6" spans="1:11" x14ac:dyDescent="0.25">
      <c r="A6" s="79"/>
      <c r="B6" t="s">
        <v>82</v>
      </c>
      <c r="C6" s="69"/>
      <c r="D6" s="70">
        <v>1243890</v>
      </c>
      <c r="E6" s="69"/>
      <c r="F6" s="71"/>
      <c r="G6" s="68"/>
      <c r="H6" s="69"/>
      <c r="I6" s="69"/>
      <c r="J6" s="69">
        <f>D6</f>
        <v>1243890</v>
      </c>
    </row>
    <row r="7" spans="1:11" x14ac:dyDescent="0.25">
      <c r="A7" s="82">
        <v>2051</v>
      </c>
      <c r="B7" s="83" t="s">
        <v>83</v>
      </c>
      <c r="C7" s="84"/>
      <c r="D7" s="85">
        <v>367200</v>
      </c>
      <c r="E7" s="84">
        <f>F9</f>
        <v>210630</v>
      </c>
      <c r="F7" s="86">
        <f>E13/2</f>
        <v>257300</v>
      </c>
      <c r="G7" s="87"/>
      <c r="H7" s="84"/>
      <c r="I7" s="84"/>
      <c r="J7" s="84">
        <f>D7-E7+F7</f>
        <v>413870</v>
      </c>
    </row>
    <row r="8" spans="1:11" x14ac:dyDescent="0.25">
      <c r="A8" s="79">
        <v>2052</v>
      </c>
      <c r="B8" t="s">
        <v>84</v>
      </c>
      <c r="C8" s="69"/>
      <c r="D8" s="70">
        <v>516800</v>
      </c>
      <c r="E8" s="69">
        <f>F10</f>
        <v>236300</v>
      </c>
      <c r="F8" s="71">
        <f>E13/2</f>
        <v>257300</v>
      </c>
      <c r="G8" s="68"/>
      <c r="H8" s="69"/>
      <c r="I8" s="69"/>
      <c r="J8" s="69">
        <f>D8-E8+F8</f>
        <v>537800</v>
      </c>
    </row>
    <row r="9" spans="1:11" x14ac:dyDescent="0.25">
      <c r="A9" s="79">
        <v>2061</v>
      </c>
      <c r="B9" t="s">
        <v>85</v>
      </c>
      <c r="C9" s="69">
        <v>210630</v>
      </c>
      <c r="D9" s="70"/>
      <c r="E9" s="69"/>
      <c r="F9" s="71">
        <f>C9</f>
        <v>210630</v>
      </c>
      <c r="G9" s="68"/>
      <c r="H9" s="69"/>
      <c r="I9" s="69"/>
      <c r="J9" s="69"/>
    </row>
    <row r="10" spans="1:11" x14ac:dyDescent="0.25">
      <c r="A10" s="82">
        <v>2062</v>
      </c>
      <c r="B10" s="83" t="s">
        <v>86</v>
      </c>
      <c r="C10" s="84">
        <v>236300</v>
      </c>
      <c r="D10" s="85"/>
      <c r="E10" s="84"/>
      <c r="F10" s="86">
        <f>C10</f>
        <v>236300</v>
      </c>
      <c r="G10" s="87"/>
      <c r="H10" s="84"/>
      <c r="I10" s="84"/>
      <c r="J10" s="84"/>
    </row>
    <row r="11" spans="1:11" x14ac:dyDescent="0.25">
      <c r="A11" s="79">
        <v>3000</v>
      </c>
      <c r="B11" t="s">
        <v>62</v>
      </c>
      <c r="C11" s="69"/>
      <c r="D11" s="70">
        <v>6418400</v>
      </c>
      <c r="E11" s="69"/>
      <c r="F11" s="71"/>
      <c r="G11" s="68"/>
      <c r="H11" s="69">
        <f>D11</f>
        <v>6418400</v>
      </c>
      <c r="I11" s="69"/>
      <c r="J11" s="69"/>
    </row>
    <row r="12" spans="1:11" x14ac:dyDescent="0.25">
      <c r="A12" s="79"/>
      <c r="B12" t="s">
        <v>88</v>
      </c>
      <c r="C12" s="69">
        <v>5903800</v>
      </c>
      <c r="D12" s="70"/>
      <c r="E12" s="69"/>
      <c r="F12" s="71"/>
      <c r="G12" s="68">
        <f>C12</f>
        <v>5903800</v>
      </c>
      <c r="H12" s="69"/>
      <c r="I12" s="69"/>
      <c r="J12" s="69"/>
    </row>
    <row r="13" spans="1:11" x14ac:dyDescent="0.25">
      <c r="A13" s="82">
        <v>8960</v>
      </c>
      <c r="B13" s="83" t="s">
        <v>89</v>
      </c>
      <c r="C13" s="183"/>
      <c r="D13" s="184"/>
      <c r="E13" s="183">
        <f>G13</f>
        <v>514600</v>
      </c>
      <c r="F13" s="185"/>
      <c r="G13" s="184">
        <f>H11-G12</f>
        <v>514600</v>
      </c>
      <c r="H13" s="183"/>
      <c r="I13" s="183"/>
      <c r="J13" s="183"/>
    </row>
    <row r="14" spans="1:11" ht="15.75" thickBot="1" x14ac:dyDescent="0.3">
      <c r="A14" s="79"/>
      <c r="B14" t="s">
        <v>78</v>
      </c>
      <c r="C14" s="180">
        <f>SUM(C5:C13)</f>
        <v>8546290</v>
      </c>
      <c r="D14" s="180">
        <f t="shared" ref="D14:J14" si="0">SUM(D5:D13)</f>
        <v>8546290</v>
      </c>
      <c r="E14" s="180">
        <f t="shared" si="0"/>
        <v>961530</v>
      </c>
      <c r="F14" s="180">
        <f t="shared" si="0"/>
        <v>961530</v>
      </c>
      <c r="G14" s="180">
        <f t="shared" si="0"/>
        <v>6418400</v>
      </c>
      <c r="H14" s="180">
        <f t="shared" si="0"/>
        <v>6418400</v>
      </c>
      <c r="I14" s="180">
        <f t="shared" si="0"/>
        <v>2195560</v>
      </c>
      <c r="J14" s="180">
        <f t="shared" si="0"/>
        <v>2195560</v>
      </c>
    </row>
    <row r="15" spans="1:11" ht="15.75" thickTop="1" x14ac:dyDescent="0.25">
      <c r="A15" s="79"/>
      <c r="B15" s="50"/>
      <c r="C15" s="70"/>
      <c r="D15" s="72"/>
      <c r="E15" s="70"/>
      <c r="F15" s="70"/>
      <c r="G15" s="70"/>
      <c r="H15" s="70"/>
      <c r="I15" s="70"/>
      <c r="J15" s="70"/>
      <c r="K15" s="50"/>
    </row>
    <row r="16" spans="1:11" x14ac:dyDescent="0.25">
      <c r="B16" s="50"/>
      <c r="C16" s="50"/>
      <c r="D16" s="50"/>
      <c r="E16" s="50"/>
      <c r="F16" s="50"/>
      <c r="G16" s="50"/>
      <c r="H16" s="50"/>
      <c r="I16" s="50"/>
      <c r="J16" s="50"/>
      <c r="K16" s="50"/>
    </row>
  </sheetData>
  <mergeCells count="3">
    <mergeCell ref="C3:D3"/>
    <mergeCell ref="G3:H3"/>
    <mergeCell ref="I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election activeCell="E19" sqref="E19"/>
    </sheetView>
  </sheetViews>
  <sheetFormatPr baseColWidth="10" defaultRowHeight="15" x14ac:dyDescent="0.25"/>
  <cols>
    <col min="1" max="1" width="8.140625" customWidth="1"/>
    <col min="2" max="2" width="20" customWidth="1"/>
    <col min="3" max="20" width="9.28515625" customWidth="1"/>
  </cols>
  <sheetData>
    <row r="1" spans="1:22" x14ac:dyDescent="0.25">
      <c r="A1" s="149" t="s">
        <v>234</v>
      </c>
    </row>
    <row r="2" spans="1:22" x14ac:dyDescent="0.25">
      <c r="A2" s="26"/>
      <c r="V2" s="89"/>
    </row>
    <row r="3" spans="1:22" x14ac:dyDescent="0.25">
      <c r="A3" s="2" t="s">
        <v>95</v>
      </c>
      <c r="B3" s="3"/>
      <c r="C3" s="4" t="s">
        <v>0</v>
      </c>
      <c r="D3" s="90"/>
      <c r="E3" s="6"/>
      <c r="F3" s="5"/>
      <c r="G3" s="5"/>
      <c r="H3" s="31">
        <v>2051</v>
      </c>
      <c r="I3" s="6"/>
      <c r="J3" s="31">
        <v>2052</v>
      </c>
      <c r="K3" s="6"/>
      <c r="L3" s="31">
        <v>2061</v>
      </c>
      <c r="M3" s="6"/>
      <c r="N3" s="31">
        <v>2062</v>
      </c>
      <c r="O3" s="6"/>
      <c r="P3" s="193">
        <v>3000</v>
      </c>
      <c r="Q3" s="194"/>
      <c r="R3" s="31"/>
      <c r="S3" s="5"/>
      <c r="T3" s="193">
        <v>8960</v>
      </c>
      <c r="U3" s="194"/>
      <c r="V3" s="91"/>
    </row>
    <row r="4" spans="1:22" x14ac:dyDescent="0.25">
      <c r="A4" s="7" t="s">
        <v>1</v>
      </c>
      <c r="B4" s="8" t="s">
        <v>2</v>
      </c>
      <c r="C4" s="9" t="s">
        <v>3</v>
      </c>
      <c r="D4" s="10" t="s">
        <v>81</v>
      </c>
      <c r="E4" s="11"/>
      <c r="F4" s="10" t="s">
        <v>82</v>
      </c>
      <c r="G4" s="11"/>
      <c r="H4" s="10" t="s">
        <v>96</v>
      </c>
      <c r="I4" s="11"/>
      <c r="J4" s="10" t="s">
        <v>97</v>
      </c>
      <c r="K4" s="11"/>
      <c r="L4" s="10" t="s">
        <v>98</v>
      </c>
      <c r="M4" s="11"/>
      <c r="N4" s="92" t="s">
        <v>99</v>
      </c>
      <c r="O4" s="11"/>
      <c r="P4" s="32" t="s">
        <v>87</v>
      </c>
      <c r="Q4" s="32"/>
      <c r="R4" s="10" t="s">
        <v>88</v>
      </c>
      <c r="S4" s="32"/>
      <c r="T4" s="10" t="s">
        <v>89</v>
      </c>
      <c r="U4" s="11"/>
      <c r="V4" s="92" t="s">
        <v>90</v>
      </c>
    </row>
    <row r="5" spans="1:22" x14ac:dyDescent="0.25">
      <c r="A5" s="12" t="s">
        <v>50</v>
      </c>
      <c r="B5" s="13" t="s">
        <v>72</v>
      </c>
      <c r="C5" s="14"/>
      <c r="D5" s="19">
        <v>1166800</v>
      </c>
      <c r="E5" s="19"/>
      <c r="F5" s="19"/>
      <c r="G5" s="19">
        <v>731700</v>
      </c>
      <c r="H5" s="19"/>
      <c r="I5" s="19">
        <v>216000</v>
      </c>
      <c r="J5" s="35"/>
      <c r="K5" s="19">
        <v>304000</v>
      </c>
      <c r="L5" s="35">
        <v>123900</v>
      </c>
      <c r="M5" s="18"/>
      <c r="N5" s="19">
        <v>139000</v>
      </c>
      <c r="O5" s="19"/>
      <c r="P5" s="35"/>
      <c r="Q5" s="35">
        <v>3362000</v>
      </c>
      <c r="R5" s="35">
        <v>3184000</v>
      </c>
      <c r="S5" s="35"/>
      <c r="T5" s="35"/>
      <c r="U5" s="19"/>
      <c r="V5" s="93">
        <f>D5+F5+H5+J5+L5+N5+P5+R5+T5-E5-G5-I5-K5-M5-O5-Q5-S5-U5</f>
        <v>0</v>
      </c>
    </row>
    <row r="6" spans="1:22" x14ac:dyDescent="0.25">
      <c r="A6" s="12" t="s">
        <v>50</v>
      </c>
      <c r="B6" s="13" t="s">
        <v>91</v>
      </c>
      <c r="C6" s="14"/>
      <c r="D6" s="94"/>
      <c r="E6" s="94"/>
      <c r="F6" s="94"/>
      <c r="G6" s="94"/>
      <c r="H6" s="94">
        <f>M6</f>
        <v>123900</v>
      </c>
      <c r="I6" s="94"/>
      <c r="J6" s="95">
        <f>O6</f>
        <v>139000</v>
      </c>
      <c r="K6" s="94"/>
      <c r="L6" s="95"/>
      <c r="M6" s="94">
        <f>L5</f>
        <v>123900</v>
      </c>
      <c r="N6" s="94"/>
      <c r="O6" s="94">
        <f>N5</f>
        <v>139000</v>
      </c>
      <c r="P6" s="95"/>
      <c r="Q6" s="95"/>
      <c r="R6" s="95"/>
      <c r="S6" s="95"/>
      <c r="T6" s="95"/>
      <c r="U6" s="94"/>
      <c r="V6" s="93">
        <f t="shared" ref="V6:V11" si="0">D6+F6+H6+J6+L6+N6+P6+R6+T6-E6-G6-I6-K6-M6-O6-Q6-S6-U6</f>
        <v>0</v>
      </c>
    </row>
    <row r="7" spans="1:22" x14ac:dyDescent="0.25">
      <c r="A7" s="12" t="s">
        <v>50</v>
      </c>
      <c r="B7" s="13" t="s">
        <v>11</v>
      </c>
      <c r="C7" s="14"/>
      <c r="D7" s="18">
        <f>SUM(D5:D6)</f>
        <v>1166800</v>
      </c>
      <c r="E7" s="18">
        <f t="shared" ref="E7:U7" si="1">SUM(E5:E6)</f>
        <v>0</v>
      </c>
      <c r="F7" s="18">
        <f t="shared" si="1"/>
        <v>0</v>
      </c>
      <c r="G7" s="18">
        <f t="shared" si="1"/>
        <v>731700</v>
      </c>
      <c r="H7" s="18">
        <f t="shared" si="1"/>
        <v>123900</v>
      </c>
      <c r="I7" s="18">
        <f t="shared" si="1"/>
        <v>216000</v>
      </c>
      <c r="J7" s="18">
        <f t="shared" si="1"/>
        <v>139000</v>
      </c>
      <c r="K7" s="18">
        <f t="shared" si="1"/>
        <v>304000</v>
      </c>
      <c r="L7" s="18">
        <f t="shared" si="1"/>
        <v>123900</v>
      </c>
      <c r="M7" s="18">
        <f t="shared" si="1"/>
        <v>123900</v>
      </c>
      <c r="N7" s="18">
        <f t="shared" si="1"/>
        <v>139000</v>
      </c>
      <c r="O7" s="18">
        <f t="shared" si="1"/>
        <v>139000</v>
      </c>
      <c r="P7" s="18">
        <f t="shared" si="1"/>
        <v>0</v>
      </c>
      <c r="Q7" s="18">
        <f t="shared" si="1"/>
        <v>3362000</v>
      </c>
      <c r="R7" s="18">
        <f t="shared" si="1"/>
        <v>3184000</v>
      </c>
      <c r="S7" s="18">
        <f t="shared" si="1"/>
        <v>0</v>
      </c>
      <c r="T7" s="18">
        <f t="shared" si="1"/>
        <v>0</v>
      </c>
      <c r="U7" s="18">
        <f t="shared" si="1"/>
        <v>0</v>
      </c>
      <c r="V7" s="93">
        <f t="shared" si="0"/>
        <v>0</v>
      </c>
    </row>
    <row r="8" spans="1:22" x14ac:dyDescent="0.25">
      <c r="A8" s="12" t="s">
        <v>50</v>
      </c>
      <c r="B8" s="13" t="s">
        <v>12</v>
      </c>
      <c r="C8" s="14"/>
      <c r="D8" s="18"/>
      <c r="E8" s="18"/>
      <c r="F8" s="18"/>
      <c r="G8" s="18"/>
      <c r="H8" s="18"/>
      <c r="I8" s="18"/>
      <c r="J8" s="96"/>
      <c r="K8" s="18"/>
      <c r="L8" s="35"/>
      <c r="M8" s="18"/>
      <c r="N8" s="18"/>
      <c r="O8" s="18"/>
      <c r="P8" s="35">
        <f>Q5-P5</f>
        <v>3362000</v>
      </c>
      <c r="Q8" s="35"/>
      <c r="R8" s="35"/>
      <c r="S8" s="35">
        <f>R5-S5</f>
        <v>3184000</v>
      </c>
      <c r="T8" s="35"/>
      <c r="U8" s="18">
        <f>Q15</f>
        <v>178000</v>
      </c>
      <c r="V8" s="93">
        <f t="shared" si="0"/>
        <v>0</v>
      </c>
    </row>
    <row r="9" spans="1:22" x14ac:dyDescent="0.25">
      <c r="A9" s="12" t="s">
        <v>50</v>
      </c>
      <c r="B9" s="13" t="s">
        <v>92</v>
      </c>
      <c r="C9" s="14"/>
      <c r="D9" s="18"/>
      <c r="E9" s="18"/>
      <c r="F9" s="18"/>
      <c r="G9" s="18"/>
      <c r="H9" s="18"/>
      <c r="I9" s="18">
        <f>T9/5*2</f>
        <v>71200</v>
      </c>
      <c r="J9" s="96"/>
      <c r="K9" s="18">
        <f>T9/5*3</f>
        <v>106800</v>
      </c>
      <c r="L9" s="35"/>
      <c r="M9" s="18"/>
      <c r="N9" s="18"/>
      <c r="O9" s="18"/>
      <c r="P9" s="35"/>
      <c r="Q9" s="35"/>
      <c r="R9" s="35"/>
      <c r="S9" s="35"/>
      <c r="T9" s="35">
        <f>U8</f>
        <v>178000</v>
      </c>
      <c r="U9" s="18"/>
      <c r="V9" s="93">
        <f t="shared" si="0"/>
        <v>0</v>
      </c>
    </row>
    <row r="10" spans="1:22" x14ac:dyDescent="0.25">
      <c r="A10" s="12" t="s">
        <v>50</v>
      </c>
      <c r="B10" s="13" t="s">
        <v>58</v>
      </c>
      <c r="C10" s="14"/>
      <c r="D10" s="21"/>
      <c r="E10" s="21">
        <f>D5</f>
        <v>1166800</v>
      </c>
      <c r="F10" s="21">
        <f>G7</f>
        <v>731700</v>
      </c>
      <c r="G10" s="21"/>
      <c r="H10" s="21">
        <f>I11-H7</f>
        <v>163300</v>
      </c>
      <c r="I10" s="21"/>
      <c r="J10" s="37">
        <f>K11-J7</f>
        <v>271800</v>
      </c>
      <c r="K10" s="21"/>
      <c r="L10" s="37"/>
      <c r="M10" s="21"/>
      <c r="N10" s="21"/>
      <c r="O10" s="21"/>
      <c r="P10" s="37"/>
      <c r="Q10" s="37"/>
      <c r="R10" s="37"/>
      <c r="S10" s="37"/>
      <c r="T10" s="37"/>
      <c r="U10" s="21"/>
      <c r="V10" s="93">
        <f t="shared" si="0"/>
        <v>0</v>
      </c>
    </row>
    <row r="11" spans="1:22" ht="15.75" thickBot="1" x14ac:dyDescent="0.3">
      <c r="A11" s="22"/>
      <c r="B11" s="13"/>
      <c r="C11" s="14"/>
      <c r="D11" s="23">
        <f>SUM(D7:D10)</f>
        <v>1166800</v>
      </c>
      <c r="E11" s="23">
        <f t="shared" ref="E11:U11" si="2">SUM(E7:E10)</f>
        <v>1166800</v>
      </c>
      <c r="F11" s="23">
        <f t="shared" si="2"/>
        <v>731700</v>
      </c>
      <c r="G11" s="23">
        <f t="shared" si="2"/>
        <v>731700</v>
      </c>
      <c r="H11" s="23">
        <f t="shared" si="2"/>
        <v>287200</v>
      </c>
      <c r="I11" s="23">
        <f t="shared" si="2"/>
        <v>287200</v>
      </c>
      <c r="J11" s="23">
        <f t="shared" si="2"/>
        <v>410800</v>
      </c>
      <c r="K11" s="23">
        <f t="shared" si="2"/>
        <v>410800</v>
      </c>
      <c r="L11" s="23">
        <f t="shared" si="2"/>
        <v>123900</v>
      </c>
      <c r="M11" s="23">
        <f t="shared" si="2"/>
        <v>123900</v>
      </c>
      <c r="N11" s="23">
        <f t="shared" si="2"/>
        <v>139000</v>
      </c>
      <c r="O11" s="23">
        <f t="shared" si="2"/>
        <v>139000</v>
      </c>
      <c r="P11" s="23">
        <f t="shared" si="2"/>
        <v>3362000</v>
      </c>
      <c r="Q11" s="23">
        <f t="shared" si="2"/>
        <v>3362000</v>
      </c>
      <c r="R11" s="23">
        <f t="shared" si="2"/>
        <v>3184000</v>
      </c>
      <c r="S11" s="23">
        <f t="shared" si="2"/>
        <v>3184000</v>
      </c>
      <c r="T11" s="23">
        <f t="shared" si="2"/>
        <v>178000</v>
      </c>
      <c r="U11" s="23">
        <f t="shared" si="2"/>
        <v>178000</v>
      </c>
      <c r="V11" s="92">
        <f t="shared" si="0"/>
        <v>0</v>
      </c>
    </row>
    <row r="12" spans="1:22" ht="15.75" thickTop="1" x14ac:dyDescent="0.25">
      <c r="A12" s="22"/>
      <c r="B12" s="13"/>
      <c r="C12" s="13"/>
      <c r="H12" s="13"/>
      <c r="I12" s="13"/>
      <c r="J12" s="13"/>
      <c r="K12" s="13"/>
      <c r="L12" s="13"/>
      <c r="M12" s="13"/>
      <c r="N12" s="13"/>
      <c r="O12" s="13"/>
      <c r="P12" s="13"/>
      <c r="Q12" s="13"/>
      <c r="R12" s="13"/>
      <c r="S12" s="13"/>
      <c r="T12" s="13"/>
      <c r="U12" s="13"/>
      <c r="V12" s="89"/>
    </row>
    <row r="13" spans="1:22" x14ac:dyDescent="0.25">
      <c r="A13" s="22"/>
      <c r="B13" s="13"/>
      <c r="C13" s="13"/>
      <c r="D13" s="8"/>
      <c r="E13" s="8"/>
      <c r="F13" s="32" t="s">
        <v>93</v>
      </c>
      <c r="G13" s="32"/>
      <c r="H13" s="32"/>
      <c r="I13" s="32"/>
      <c r="J13" s="8"/>
      <c r="K13" s="8"/>
      <c r="N13" s="97"/>
      <c r="O13" s="43" t="s">
        <v>12</v>
      </c>
      <c r="P13" s="43"/>
      <c r="Q13" s="43"/>
      <c r="R13" s="43"/>
      <c r="S13" s="43"/>
      <c r="T13" s="43"/>
      <c r="U13" s="97"/>
      <c r="V13" s="89"/>
    </row>
    <row r="14" spans="1:22" x14ac:dyDescent="0.25">
      <c r="A14" s="13"/>
      <c r="B14" s="13"/>
      <c r="C14" s="13"/>
      <c r="D14" s="98" t="str">
        <f>D4</f>
        <v>Diverse eiendeler</v>
      </c>
      <c r="E14" s="47"/>
      <c r="F14" s="47"/>
      <c r="G14" s="48">
        <f>E10</f>
        <v>1166800</v>
      </c>
      <c r="H14" s="51">
        <f>H10</f>
        <v>163300</v>
      </c>
      <c r="I14" s="44"/>
      <c r="J14" s="44" t="str">
        <f>H4</f>
        <v>Vågsether kapital</v>
      </c>
      <c r="K14" s="44"/>
      <c r="N14" s="47" t="str">
        <f>R4</f>
        <v>Diverse kostnader</v>
      </c>
      <c r="O14" s="47"/>
      <c r="P14" s="47"/>
      <c r="Q14" s="48">
        <f>S8</f>
        <v>3184000</v>
      </c>
      <c r="R14" s="49">
        <f>P8</f>
        <v>3362000</v>
      </c>
      <c r="S14" s="47"/>
      <c r="T14" s="47" t="str">
        <f>P4</f>
        <v>Avgiftspl. salg</v>
      </c>
      <c r="U14" s="47"/>
      <c r="V14" s="89"/>
    </row>
    <row r="15" spans="1:22" x14ac:dyDescent="0.25">
      <c r="A15" s="13"/>
      <c r="B15" s="13"/>
      <c r="C15" s="13"/>
      <c r="D15" s="44"/>
      <c r="E15" s="44"/>
      <c r="F15" s="44"/>
      <c r="G15" s="45"/>
      <c r="H15" s="33">
        <f>J10</f>
        <v>271800</v>
      </c>
      <c r="I15" s="44"/>
      <c r="J15" s="99" t="str">
        <f>J4</f>
        <v>Lyngstad kapital</v>
      </c>
      <c r="K15" s="44"/>
      <c r="N15" s="13" t="s">
        <v>94</v>
      </c>
      <c r="O15" s="13"/>
      <c r="P15" s="13"/>
      <c r="Q15" s="45">
        <f>R16-Q14</f>
        <v>178000</v>
      </c>
      <c r="R15" s="52"/>
      <c r="S15" s="13"/>
      <c r="T15" s="13"/>
      <c r="U15" s="13"/>
      <c r="V15" s="89"/>
    </row>
    <row r="16" spans="1:22" ht="15.75" thickBot="1" x14ac:dyDescent="0.3">
      <c r="A16" s="25"/>
      <c r="B16" s="13"/>
      <c r="C16" s="13"/>
      <c r="D16" s="13"/>
      <c r="E16" s="13"/>
      <c r="F16" s="13"/>
      <c r="G16" s="45"/>
      <c r="H16" s="100">
        <f>F10</f>
        <v>731700</v>
      </c>
      <c r="I16" s="99"/>
      <c r="J16" s="99" t="str">
        <f>F4</f>
        <v>Diverse gjeld</v>
      </c>
      <c r="K16" s="99"/>
      <c r="N16" s="13"/>
      <c r="O16" s="13"/>
      <c r="P16" s="13"/>
      <c r="Q16" s="56">
        <f>SUM(Q14:Q15)</f>
        <v>3362000</v>
      </c>
      <c r="R16" s="57">
        <f>SUM(R14:R15)</f>
        <v>3362000</v>
      </c>
      <c r="S16" s="13"/>
      <c r="T16" s="13"/>
      <c r="U16" s="13"/>
      <c r="V16" s="89"/>
    </row>
    <row r="17" spans="1:22" ht="16.5" thickTop="1" thickBot="1" x14ac:dyDescent="0.3">
      <c r="A17" s="22"/>
      <c r="B17" s="13"/>
      <c r="C17" s="13"/>
      <c r="D17" s="13"/>
      <c r="E17" s="13"/>
      <c r="F17" s="13"/>
      <c r="G17" s="56">
        <f>SUM(G14:G16)</f>
        <v>1166800</v>
      </c>
      <c r="H17" s="57">
        <f>SUM(H14:H16)</f>
        <v>1166800</v>
      </c>
      <c r="I17" s="13"/>
      <c r="J17" s="13"/>
      <c r="K17" s="13"/>
      <c r="V17" s="89"/>
    </row>
    <row r="18" spans="1:22" ht="15.75" thickTop="1" x14ac:dyDescent="0.25">
      <c r="V18" s="89"/>
    </row>
    <row r="19" spans="1:22" x14ac:dyDescent="0.25">
      <c r="A19" s="50"/>
      <c r="B19" s="50"/>
      <c r="C19" s="50"/>
      <c r="D19" s="50"/>
      <c r="E19" s="50"/>
      <c r="F19" s="50"/>
      <c r="G19" s="50"/>
      <c r="H19" s="50"/>
      <c r="I19" s="50"/>
      <c r="J19" s="50"/>
      <c r="K19" s="50"/>
      <c r="V19" s="89"/>
    </row>
    <row r="20" spans="1:22" x14ac:dyDescent="0.25">
      <c r="A20" s="50"/>
      <c r="B20" s="50"/>
      <c r="C20" s="50"/>
      <c r="D20" s="50"/>
      <c r="E20" s="50"/>
      <c r="F20" s="50"/>
      <c r="G20" s="50"/>
      <c r="H20" s="50"/>
      <c r="I20" s="50"/>
      <c r="J20" s="50"/>
      <c r="K20" s="50"/>
      <c r="V20" s="89"/>
    </row>
  </sheetData>
  <mergeCells count="2">
    <mergeCell ref="P3:Q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5.1</vt:lpstr>
      <vt:lpstr>5.2</vt:lpstr>
      <vt:lpstr>5.3</vt:lpstr>
      <vt:lpstr>5.4</vt:lpstr>
      <vt:lpstr>5.5</vt:lpstr>
      <vt:lpstr>5.5 tab</vt:lpstr>
      <vt:lpstr>5.6</vt:lpstr>
      <vt:lpstr>5.6 tab.</vt:lpstr>
      <vt:lpstr>5.7</vt:lpstr>
      <vt:lpstr>5.8</vt:lpstr>
      <vt:lpstr>5.8 tab</vt:lpstr>
      <vt:lpstr>5.9</vt:lpstr>
      <vt:lpstr>5.10</vt:lpstr>
      <vt:lpstr>5.11</vt:lpstr>
      <vt:lpstr>5.12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dcterms:created xsi:type="dcterms:W3CDTF">2014-06-21T12:09:57Z</dcterms:created>
  <dcterms:modified xsi:type="dcterms:W3CDTF">2014-08-19T12:13:04Z</dcterms:modified>
</cp:coreProperties>
</file>