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 activeTab="11"/>
  </bookViews>
  <sheets>
    <sheet name="4.1-4.4" sheetId="1" r:id="rId1"/>
    <sheet name="4.5" sheetId="2" r:id="rId2"/>
    <sheet name="4.6 a" sheetId="3" r:id="rId3"/>
    <sheet name="4.6 b" sheetId="4" r:id="rId4"/>
    <sheet name="4.7" sheetId="5" r:id="rId5"/>
    <sheet name="4.8" sheetId="6" r:id="rId6"/>
    <sheet name="4.9" sheetId="7" r:id="rId7"/>
    <sheet name="4.10" sheetId="8" r:id="rId8"/>
    <sheet name="4.11" sheetId="9" r:id="rId9"/>
    <sheet name="4.12" sheetId="10" r:id="rId10"/>
    <sheet name="4.13" sheetId="11" r:id="rId11"/>
    <sheet name="4.14" sheetId="12" r:id="rId1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12" l="1"/>
  <c r="E28" i="12" l="1"/>
  <c r="F14" i="12"/>
  <c r="I11" i="12"/>
  <c r="I14" i="12" s="1"/>
  <c r="H13" i="12" s="1"/>
  <c r="H11" i="12"/>
  <c r="H14" i="12" s="1"/>
  <c r="F11" i="12"/>
  <c r="E11" i="12"/>
  <c r="E14" i="12" s="1"/>
  <c r="D11" i="12"/>
  <c r="D14" i="12" s="1"/>
  <c r="G10" i="12"/>
  <c r="G11" i="12" s="1"/>
  <c r="G14" i="12" s="1"/>
  <c r="Z19" i="11"/>
  <c r="Z18" i="11"/>
  <c r="Z17" i="11"/>
  <c r="Z16" i="11"/>
  <c r="Z15" i="11"/>
  <c r="Z14" i="11"/>
  <c r="S13" i="11"/>
  <c r="Z13" i="11" s="1"/>
  <c r="Z12" i="11"/>
  <c r="Z11" i="11"/>
  <c r="Z10" i="11"/>
  <c r="Z9" i="11"/>
  <c r="Z8" i="11"/>
  <c r="S19" i="10"/>
  <c r="Z19" i="10" s="1"/>
  <c r="Z18" i="10"/>
  <c r="Z17" i="10"/>
  <c r="Z16" i="10"/>
  <c r="Z15" i="10"/>
  <c r="S14" i="10"/>
  <c r="Z14" i="10" s="1"/>
  <c r="Z13" i="10"/>
  <c r="Z12" i="10"/>
  <c r="Z11" i="10"/>
  <c r="Z10" i="10"/>
  <c r="Z9" i="10"/>
  <c r="Z8" i="10"/>
  <c r="V41" i="9"/>
  <c r="AL33" i="9"/>
  <c r="AM33" i="9"/>
  <c r="AL30" i="9"/>
  <c r="AM30" i="9"/>
  <c r="AE43" i="9"/>
  <c r="AC43" i="9"/>
  <c r="AE42" i="9"/>
  <c r="AC42" i="9"/>
  <c r="D41" i="9"/>
  <c r="AE38" i="9"/>
  <c r="AC38" i="9"/>
  <c r="J38" i="9"/>
  <c r="D38" i="9"/>
  <c r="AE37" i="9"/>
  <c r="AC37" i="9"/>
  <c r="J37" i="9"/>
  <c r="D37" i="9"/>
  <c r="AO30" i="9"/>
  <c r="AN30" i="9"/>
  <c r="AK30" i="9"/>
  <c r="AJ30" i="9"/>
  <c r="AJ33" i="9" s="1"/>
  <c r="AI30" i="9"/>
  <c r="AH30" i="9"/>
  <c r="AF30" i="9"/>
  <c r="AE30" i="9"/>
  <c r="AE33" i="9" s="1"/>
  <c r="AD30" i="9"/>
  <c r="AB30" i="9"/>
  <c r="AA30" i="9"/>
  <c r="AA33" i="9" s="1"/>
  <c r="Z30" i="9"/>
  <c r="Z32" i="9" s="1"/>
  <c r="Y30" i="9"/>
  <c r="Y33" i="9" s="1"/>
  <c r="X30" i="9"/>
  <c r="W30" i="9"/>
  <c r="W33" i="9" s="1"/>
  <c r="V30" i="9"/>
  <c r="U30" i="9"/>
  <c r="U33" i="9" s="1"/>
  <c r="T32" i="9" s="1"/>
  <c r="H38" i="9" s="1"/>
  <c r="T30" i="9"/>
  <c r="S30" i="9"/>
  <c r="R30" i="9"/>
  <c r="S32" i="9" s="1"/>
  <c r="Q30" i="9"/>
  <c r="P30" i="9"/>
  <c r="O30" i="9"/>
  <c r="N30" i="9"/>
  <c r="N33" i="9" s="1"/>
  <c r="M30" i="9"/>
  <c r="L30" i="9"/>
  <c r="K30" i="9"/>
  <c r="J30" i="9"/>
  <c r="K32" i="9" s="1"/>
  <c r="AH37" i="9" s="1"/>
  <c r="I30" i="9"/>
  <c r="H30" i="9"/>
  <c r="H33" i="9" s="1"/>
  <c r="G30" i="9"/>
  <c r="F30" i="9"/>
  <c r="F33" i="9" s="1"/>
  <c r="E30" i="9"/>
  <c r="D30" i="9"/>
  <c r="AP29" i="9"/>
  <c r="AC28" i="9"/>
  <c r="AC30" i="9" s="1"/>
  <c r="Z27" i="9"/>
  <c r="AP27" i="9" s="1"/>
  <c r="AP25" i="9"/>
  <c r="AP24" i="9"/>
  <c r="AP23" i="9"/>
  <c r="AG22" i="9"/>
  <c r="AP22" i="9" s="1"/>
  <c r="AP21" i="9"/>
  <c r="AP20" i="9"/>
  <c r="AP19" i="9"/>
  <c r="AP18" i="9"/>
  <c r="AP17" i="9"/>
  <c r="AP16" i="9"/>
  <c r="AP15" i="9"/>
  <c r="AP14" i="9"/>
  <c r="AP13" i="9"/>
  <c r="AP12" i="9"/>
  <c r="AP11" i="9"/>
  <c r="AP10" i="9"/>
  <c r="AP9" i="9"/>
  <c r="AP8" i="9"/>
  <c r="AE30" i="7"/>
  <c r="AD30" i="7"/>
  <c r="S28" i="7"/>
  <c r="S27" i="7"/>
  <c r="D27" i="7"/>
  <c r="AE26" i="7"/>
  <c r="AD26" i="7"/>
  <c r="S26" i="7"/>
  <c r="AE25" i="7"/>
  <c r="AD25" i="7"/>
  <c r="S25" i="7"/>
  <c r="J25" i="7"/>
  <c r="D25" i="7"/>
  <c r="J24" i="7"/>
  <c r="D24" i="7"/>
  <c r="AP21" i="7"/>
  <c r="AN21" i="7"/>
  <c r="AL21" i="7"/>
  <c r="AJ21" i="7"/>
  <c r="AH21" i="7"/>
  <c r="AF21" i="7"/>
  <c r="AD21" i="7"/>
  <c r="AA21" i="7"/>
  <c r="W21" i="7"/>
  <c r="S21" i="7"/>
  <c r="P21" i="7"/>
  <c r="L21" i="7"/>
  <c r="J21" i="7"/>
  <c r="H21" i="7"/>
  <c r="F21" i="7"/>
  <c r="D21" i="7"/>
  <c r="Z20" i="7"/>
  <c r="H27" i="7" s="1"/>
  <c r="G20" i="7"/>
  <c r="G21" i="7" s="1"/>
  <c r="AQ18" i="7"/>
  <c r="AP18" i="7"/>
  <c r="AQ19" i="7" s="1"/>
  <c r="AO18" i="7"/>
  <c r="AN18" i="7"/>
  <c r="AM18" i="7"/>
  <c r="AL18" i="7"/>
  <c r="AM19" i="7" s="1"/>
  <c r="AK18" i="7"/>
  <c r="AJ18" i="7"/>
  <c r="AI18" i="7"/>
  <c r="AH18" i="7"/>
  <c r="AI19" i="7" s="1"/>
  <c r="AG18" i="7"/>
  <c r="AF18" i="7"/>
  <c r="AE18" i="7"/>
  <c r="AD18" i="7"/>
  <c r="AE19" i="7" s="1"/>
  <c r="AC18" i="7"/>
  <c r="AC21" i="7" s="1"/>
  <c r="AB18" i="7"/>
  <c r="AA18" i="7"/>
  <c r="Z18" i="7"/>
  <c r="Y18" i="7"/>
  <c r="Y21" i="7" s="1"/>
  <c r="X18" i="7"/>
  <c r="W18" i="7"/>
  <c r="V20" i="7" s="1"/>
  <c r="V21" i="7" s="1"/>
  <c r="V18" i="7"/>
  <c r="U18" i="7"/>
  <c r="U21" i="7" s="1"/>
  <c r="T18" i="7"/>
  <c r="S18" i="7"/>
  <c r="R18" i="7"/>
  <c r="R20" i="7" s="1"/>
  <c r="Q18" i="7"/>
  <c r="Q21" i="7" s="1"/>
  <c r="P18" i="7"/>
  <c r="O18" i="7"/>
  <c r="N18" i="7"/>
  <c r="M18" i="7"/>
  <c r="L18" i="7"/>
  <c r="M20" i="7" s="1"/>
  <c r="G27" i="7" s="1"/>
  <c r="K18" i="7"/>
  <c r="J18" i="7"/>
  <c r="K20" i="7" s="1"/>
  <c r="I18" i="7"/>
  <c r="H18" i="7"/>
  <c r="G18" i="7"/>
  <c r="F18" i="7"/>
  <c r="E18" i="7"/>
  <c r="D18" i="7"/>
  <c r="E20" i="7" s="1"/>
  <c r="G24" i="7" s="1"/>
  <c r="Y17" i="7"/>
  <c r="AR17" i="7" s="1"/>
  <c r="AR16" i="7"/>
  <c r="V16" i="7"/>
  <c r="AR15" i="7"/>
  <c r="AR14" i="7"/>
  <c r="AR13" i="7"/>
  <c r="AR12" i="7"/>
  <c r="AR11" i="7"/>
  <c r="AR10" i="7"/>
  <c r="AR9" i="7"/>
  <c r="AR8" i="7"/>
  <c r="B10" i="6"/>
  <c r="U19" i="3"/>
  <c r="R18" i="3"/>
  <c r="AH20" i="5"/>
  <c r="W20" i="5"/>
  <c r="T19" i="5"/>
  <c r="AH19" i="5" s="1"/>
  <c r="AH18" i="5"/>
  <c r="AH17" i="5"/>
  <c r="AH16" i="5"/>
  <c r="AH15" i="5"/>
  <c r="AH14" i="5"/>
  <c r="AH13" i="5"/>
  <c r="AH12" i="5"/>
  <c r="AH11" i="5"/>
  <c r="AH10" i="5"/>
  <c r="AH9" i="5"/>
  <c r="AH8" i="5"/>
  <c r="E37" i="4"/>
  <c r="E39" i="4"/>
  <c r="E29" i="4"/>
  <c r="E26" i="4"/>
  <c r="E23" i="4"/>
  <c r="E20" i="4"/>
  <c r="E33" i="9" l="1"/>
  <c r="M33" i="9"/>
  <c r="AI33" i="9"/>
  <c r="AP28" i="9"/>
  <c r="K33" i="9"/>
  <c r="S33" i="9"/>
  <c r="E32" i="9"/>
  <c r="G37" i="9" s="1"/>
  <c r="M32" i="9"/>
  <c r="AH38" i="9" s="1"/>
  <c r="AI31" i="9"/>
  <c r="V37" i="9" s="1"/>
  <c r="AO31" i="9"/>
  <c r="V40" i="9" s="1"/>
  <c r="T33" i="9"/>
  <c r="X33" i="9"/>
  <c r="AC33" i="9"/>
  <c r="AB32" i="9"/>
  <c r="AB33" i="9" s="1"/>
  <c r="AH39" i="9"/>
  <c r="G40" i="9" s="1"/>
  <c r="AP30" i="9"/>
  <c r="AK31" i="9"/>
  <c r="V38" i="9" s="1"/>
  <c r="G32" i="9"/>
  <c r="G38" i="9" s="1"/>
  <c r="O32" i="9"/>
  <c r="G41" i="9" s="1"/>
  <c r="V32" i="9"/>
  <c r="AH42" i="9" s="1"/>
  <c r="AH44" i="9" s="1"/>
  <c r="H39" i="9" s="1"/>
  <c r="AD32" i="9"/>
  <c r="H40" i="9" s="1"/>
  <c r="J33" i="9"/>
  <c r="R33" i="9"/>
  <c r="Z33" i="9"/>
  <c r="AH33" i="9"/>
  <c r="AN33" i="9"/>
  <c r="AG30" i="9"/>
  <c r="I32" i="9"/>
  <c r="G39" i="9" s="1"/>
  <c r="X32" i="9"/>
  <c r="AH43" i="9" s="1"/>
  <c r="D33" i="9"/>
  <c r="L33" i="9"/>
  <c r="E21" i="7"/>
  <c r="M21" i="7"/>
  <c r="AH26" i="7"/>
  <c r="K21" i="7"/>
  <c r="H25" i="7"/>
  <c r="R21" i="7"/>
  <c r="V24" i="7"/>
  <c r="AE21" i="7"/>
  <c r="V26" i="7"/>
  <c r="AI21" i="7"/>
  <c r="AM21" i="7"/>
  <c r="V28" i="7"/>
  <c r="AQ21" i="7"/>
  <c r="V30" i="7"/>
  <c r="AG19" i="7"/>
  <c r="V25" i="7" s="1"/>
  <c r="Z21" i="7"/>
  <c r="I20" i="7"/>
  <c r="AH25" i="7" s="1"/>
  <c r="AB19" i="7"/>
  <c r="AK19" i="7"/>
  <c r="V27" i="7" s="1"/>
  <c r="T20" i="7"/>
  <c r="G25" i="7"/>
  <c r="AO19" i="7"/>
  <c r="V29" i="7" s="1"/>
  <c r="X19" i="7"/>
  <c r="AR18" i="7"/>
  <c r="B34" i="1"/>
  <c r="C27" i="1"/>
  <c r="B27" i="1"/>
  <c r="C26" i="1"/>
  <c r="B26" i="1"/>
  <c r="C19" i="1"/>
  <c r="B19" i="1"/>
  <c r="C18" i="1"/>
  <c r="B18" i="1"/>
  <c r="C11" i="1"/>
  <c r="B11" i="1"/>
  <c r="C10" i="1"/>
  <c r="B10" i="1"/>
  <c r="AK33" i="9" l="1"/>
  <c r="G42" i="9"/>
  <c r="O33" i="9"/>
  <c r="AO33" i="9"/>
  <c r="AD33" i="9"/>
  <c r="AG33" i="9"/>
  <c r="AF31" i="9"/>
  <c r="V33" i="9"/>
  <c r="I33" i="9"/>
  <c r="G33" i="9"/>
  <c r="W24" i="7"/>
  <c r="W32" i="7" s="1"/>
  <c r="V31" i="7" s="1"/>
  <c r="O19" i="7" s="1"/>
  <c r="O21" i="7" s="1"/>
  <c r="N20" i="7" s="1"/>
  <c r="AB21" i="7"/>
  <c r="V32" i="7"/>
  <c r="AH27" i="7"/>
  <c r="G26" i="7" s="1"/>
  <c r="G28" i="7" s="1"/>
  <c r="AO21" i="7"/>
  <c r="I21" i="7"/>
  <c r="AH30" i="7"/>
  <c r="AH31" i="7" s="1"/>
  <c r="H26" i="7" s="1"/>
  <c r="T21" i="7"/>
  <c r="AK21" i="7"/>
  <c r="X21" i="7"/>
  <c r="AR19" i="7"/>
  <c r="AG21" i="7"/>
  <c r="W37" i="9" l="1"/>
  <c r="W42" i="9" s="1"/>
  <c r="AF33" i="9"/>
  <c r="H24" i="7"/>
  <c r="H28" i="7" s="1"/>
  <c r="AR20" i="7"/>
  <c r="N21" i="7"/>
  <c r="AR21" i="7" s="1"/>
  <c r="Q31" i="9" l="1"/>
  <c r="V42" i="9"/>
  <c r="Q33" i="9" l="1"/>
  <c r="P32" i="9" s="1"/>
  <c r="AP31" i="9"/>
  <c r="H37" i="9" l="1"/>
  <c r="H42" i="9" s="1"/>
  <c r="AP32" i="9"/>
  <c r="P33" i="9"/>
  <c r="AP33" i="9" s="1"/>
</calcChain>
</file>

<file path=xl/sharedStrings.xml><?xml version="1.0" encoding="utf-8"?>
<sst xmlns="http://schemas.openxmlformats.org/spreadsheetml/2006/main" count="490" uniqueCount="266">
  <si>
    <t>Merverdiavgift</t>
  </si>
  <si>
    <t>Salgsverdi uten mva</t>
  </si>
  <si>
    <t>Utgående mva</t>
  </si>
  <si>
    <t>Salgsverdi med mva</t>
  </si>
  <si>
    <t>Mva</t>
  </si>
  <si>
    <t>Varesalg med mva</t>
  </si>
  <si>
    <t>Varesalg uten mva</t>
  </si>
  <si>
    <t>Pris inklusiv mva</t>
  </si>
  <si>
    <t>a) Mva utgjør</t>
  </si>
  <si>
    <t>2710                                                Inngående merverdiavgift</t>
  </si>
  <si>
    <t>2740                          Oppgjørskonto merverdiavgift</t>
  </si>
  <si>
    <t>2700                                               Utgående merverdiavgift</t>
  </si>
  <si>
    <t xml:space="preserve"> 01.01.</t>
  </si>
  <si>
    <t>Inngående balanse</t>
  </si>
  <si>
    <t>Dato</t>
  </si>
  <si>
    <t>Tekst</t>
  </si>
  <si>
    <t>Debet</t>
  </si>
  <si>
    <t>Kredit</t>
  </si>
  <si>
    <t>Januar</t>
  </si>
  <si>
    <t>Posteringer</t>
  </si>
  <si>
    <t>Februar</t>
  </si>
  <si>
    <t xml:space="preserve"> 28.02</t>
  </si>
  <si>
    <t>Overført utg. mva</t>
  </si>
  <si>
    <t>Overført inng. mva</t>
  </si>
  <si>
    <t>2)</t>
  </si>
  <si>
    <t>Mars</t>
  </si>
  <si>
    <t>April</t>
  </si>
  <si>
    <t xml:space="preserve"> 30.04</t>
  </si>
  <si>
    <t>Overført inng. mva , e</t>
  </si>
  <si>
    <t>Posteringer, a</t>
  </si>
  <si>
    <t>Posteringer, b og c</t>
  </si>
  <si>
    <t>Overført utg. mva, d</t>
  </si>
  <si>
    <t>Anne Kristiansen</t>
  </si>
  <si>
    <t>Bilag</t>
  </si>
  <si>
    <t>2700 Utgående</t>
  </si>
  <si>
    <t>2710 Inngående</t>
  </si>
  <si>
    <t>3000 Avgifts-</t>
  </si>
  <si>
    <t>7790 Andre</t>
  </si>
  <si>
    <t>nr.</t>
  </si>
  <si>
    <t>Inventar</t>
  </si>
  <si>
    <t>Vibeke Lund</t>
  </si>
  <si>
    <t>Linda Fredriksen</t>
  </si>
  <si>
    <t>Kontanter</t>
  </si>
  <si>
    <t>Kassekreditt</t>
  </si>
  <si>
    <t>Nils Jensen</t>
  </si>
  <si>
    <t>PC-Import AS</t>
  </si>
  <si>
    <t>merverdiavgift</t>
  </si>
  <si>
    <t>Oppgjørskonto mva</t>
  </si>
  <si>
    <t>pliktig varesalg</t>
  </si>
  <si>
    <t>Varekjøp</t>
  </si>
  <si>
    <t>driftskostnader</t>
  </si>
  <si>
    <t>2.4.</t>
  </si>
  <si>
    <t>Kjøpt kontorrekvisita</t>
  </si>
  <si>
    <t>3.4.</t>
  </si>
  <si>
    <t>Varesalg per 10 dager</t>
  </si>
  <si>
    <t>10.4.</t>
  </si>
  <si>
    <t>Varekjøp per 15 dager</t>
  </si>
  <si>
    <t>13.4.</t>
  </si>
  <si>
    <t>Mottatt betaling</t>
  </si>
  <si>
    <t>15.4.</t>
  </si>
  <si>
    <t>Betalt strøm</t>
  </si>
  <si>
    <t>17.4.</t>
  </si>
  <si>
    <t>Varesalg per 30 dager</t>
  </si>
  <si>
    <t>25.4.</t>
  </si>
  <si>
    <t>Betalt med nettgiro</t>
  </si>
  <si>
    <t>27.4.</t>
  </si>
  <si>
    <t>Kjøpt PC</t>
  </si>
  <si>
    <t>30.4.</t>
  </si>
  <si>
    <t>Salgssammendrag</t>
  </si>
  <si>
    <t>Satt inn i banken</t>
  </si>
  <si>
    <t>Alminnelig omsetningsoppgave</t>
  </si>
  <si>
    <t>Grunnlag</t>
  </si>
  <si>
    <t>Beregnet</t>
  </si>
  <si>
    <t>avgift</t>
  </si>
  <si>
    <r>
      <t xml:space="preserve">Samlet omsetning og uttak </t>
    </r>
    <r>
      <rPr>
        <b/>
        <sz val="10"/>
        <rFont val="Arial"/>
        <family val="2"/>
      </rPr>
      <t>innenfor</t>
    </r>
    <r>
      <rPr>
        <sz val="10"/>
        <rFont val="Arial"/>
        <family val="2"/>
      </rPr>
      <t xml:space="preserve"> og </t>
    </r>
    <r>
      <rPr>
        <b/>
        <sz val="10"/>
        <rFont val="Arial"/>
        <family val="2"/>
      </rPr>
      <t>utenfor</t>
    </r>
  </si>
  <si>
    <t>merverdiavgiftsloven (mva-loven)</t>
  </si>
  <si>
    <r>
      <t xml:space="preserve">Samlet omsetning og uttak </t>
    </r>
    <r>
      <rPr>
        <b/>
        <sz val="10"/>
        <rFont val="Arial"/>
        <family val="2"/>
      </rPr>
      <t>innenfor</t>
    </r>
    <r>
      <rPr>
        <sz val="10"/>
        <rFont val="Arial"/>
        <family val="2"/>
      </rPr>
      <t xml:space="preserve"> mva-loven. </t>
    </r>
  </si>
  <si>
    <t>Summen av post 3, 4, 5 og 6. Avgift ikke medregnet.</t>
  </si>
  <si>
    <t xml:space="preserve">Omsetning og uttak i post 2 som er </t>
  </si>
  <si>
    <r>
      <t>fritatt</t>
    </r>
    <r>
      <rPr>
        <sz val="10"/>
        <rFont val="Arial"/>
        <family val="2"/>
      </rPr>
      <t xml:space="preserve"> for merverdiavgift</t>
    </r>
  </si>
  <si>
    <r>
      <t xml:space="preserve">Omsetning og uttak i post 2 med </t>
    </r>
    <r>
      <rPr>
        <b/>
        <sz val="10"/>
        <rFont val="Arial"/>
        <family val="2"/>
      </rPr>
      <t>standard</t>
    </r>
    <r>
      <rPr>
        <sz val="10"/>
        <rFont val="Arial"/>
        <family val="2"/>
      </rPr>
      <t xml:space="preserve"> sats,</t>
    </r>
  </si>
  <si>
    <t>og beregnet avgift 25 %</t>
  </si>
  <si>
    <t>+</t>
  </si>
  <si>
    <r>
      <t xml:space="preserve">Omsetning og uttak i post 2 med </t>
    </r>
    <r>
      <rPr>
        <b/>
        <sz val="10"/>
        <rFont val="Arial"/>
        <family val="2"/>
      </rPr>
      <t>middels</t>
    </r>
    <r>
      <rPr>
        <sz val="10"/>
        <rFont val="Arial"/>
        <family val="2"/>
      </rPr>
      <t xml:space="preserve"> sats,</t>
    </r>
  </si>
  <si>
    <r>
      <t xml:space="preserve">Omsetning og uttakk i post 2 med </t>
    </r>
    <r>
      <rPr>
        <b/>
        <sz val="10"/>
        <rFont val="Arial"/>
        <family val="2"/>
      </rPr>
      <t>lav</t>
    </r>
    <r>
      <rPr>
        <sz val="10"/>
        <rFont val="Arial"/>
        <family val="2"/>
      </rPr>
      <t xml:space="preserve"> sats,</t>
    </r>
  </si>
  <si>
    <t>og beregnet avgift 8 %</t>
  </si>
  <si>
    <t>Tjenester kjøpt i utlandet,</t>
  </si>
  <si>
    <t>Fradragsberettiget inngående avgift, standard sats</t>
  </si>
  <si>
    <t>–</t>
  </si>
  <si>
    <t>Fradragsberettiget inngående avgift, middels sats</t>
  </si>
  <si>
    <t>Fradragberettiget inngående avgift, lav sats</t>
  </si>
  <si>
    <t>Avgift å betale</t>
  </si>
  <si>
    <t>=</t>
  </si>
  <si>
    <t>Avgift til gode</t>
  </si>
  <si>
    <t>Optimus AS</t>
  </si>
  <si>
    <t>Mons Wangen</t>
  </si>
  <si>
    <t>Mona Mork</t>
  </si>
  <si>
    <t>Bankinnskudd</t>
  </si>
  <si>
    <t>Oslo Bilreparasjon AS</t>
  </si>
  <si>
    <t>Nora Industrier AS</t>
  </si>
  <si>
    <t>Huseby Møbler AS</t>
  </si>
  <si>
    <t>Bilkostnader</t>
  </si>
  <si>
    <t>Kontroll</t>
  </si>
  <si>
    <t>2.6.</t>
  </si>
  <si>
    <t>Betalt bensin</t>
  </si>
  <si>
    <t>4.6.</t>
  </si>
  <si>
    <t>Service på varebilen</t>
  </si>
  <si>
    <t>10.6.</t>
  </si>
  <si>
    <t>Varesalg per 20 dager</t>
  </si>
  <si>
    <t>14.6.</t>
  </si>
  <si>
    <t>18.6.</t>
  </si>
  <si>
    <t>Betalt telefonregning</t>
  </si>
  <si>
    <t>20.6.</t>
  </si>
  <si>
    <t>25.6.</t>
  </si>
  <si>
    <t>Kjøpt frimerker</t>
  </si>
  <si>
    <t xml:space="preserve">Betalt husleie </t>
  </si>
  <si>
    <t>26.6.</t>
  </si>
  <si>
    <t>Varesalg per 15 dager</t>
  </si>
  <si>
    <t>28.6.</t>
  </si>
  <si>
    <t>Kjøpt kontormøbler</t>
  </si>
  <si>
    <t>30.6.</t>
  </si>
  <si>
    <t>Innkjøpspris med merverdiavgift</t>
  </si>
  <si>
    <t>Innkjøpspris uten merverdiavgift</t>
  </si>
  <si>
    <t>Katrine Fjeldstad</t>
  </si>
  <si>
    <t>Varebeholdning</t>
  </si>
  <si>
    <t>Julie Hartvigsen AS</t>
  </si>
  <si>
    <t>Finn Gregersen</t>
  </si>
  <si>
    <t>Fjeldstad kapital</t>
  </si>
  <si>
    <t>Fjeldstad privat</t>
  </si>
  <si>
    <t>Fredrik Josefsen</t>
  </si>
  <si>
    <t>Avskrivning inventar</t>
  </si>
  <si>
    <t>Husleie</t>
  </si>
  <si>
    <t>Telefon og porto</t>
  </si>
  <si>
    <t>Forsikringer</t>
  </si>
  <si>
    <t>Rentekostnader</t>
  </si>
  <si>
    <t>20.12.</t>
  </si>
  <si>
    <t>Foreløpig saldobalanse</t>
  </si>
  <si>
    <t>21.12.</t>
  </si>
  <si>
    <t>23.12.</t>
  </si>
  <si>
    <t>24.12.</t>
  </si>
  <si>
    <t>27.12.</t>
  </si>
  <si>
    <t>Varekjøp per 30 dager</t>
  </si>
  <si>
    <t>31.12.</t>
  </si>
  <si>
    <t>Saldo privatkonto overf.</t>
  </si>
  <si>
    <t>Økning varebeholdning</t>
  </si>
  <si>
    <t>Råbalanse</t>
  </si>
  <si>
    <t>Resultat</t>
  </si>
  <si>
    <t>Til balanse</t>
  </si>
  <si>
    <t>Avgiftspliktig varesalg</t>
  </si>
  <si>
    <t>Saldoliste for kunder:</t>
  </si>
  <si>
    <t>Kundefordringer</t>
  </si>
  <si>
    <t>Leverandørgjeld</t>
  </si>
  <si>
    <t>Oppgjørskonto mva.</t>
  </si>
  <si>
    <t>Andre driftskostnader</t>
  </si>
  <si>
    <t>Saldoliste for leverandører:</t>
  </si>
  <si>
    <t>Til egenkapital</t>
  </si>
  <si>
    <t>Hystad Sport AS</t>
  </si>
  <si>
    <t>15 001 Idretts-</t>
  </si>
  <si>
    <t>3000 Avgiftspliktig</t>
  </si>
  <si>
    <t>laget Runar</t>
  </si>
  <si>
    <t>Norheim Sport AS</t>
  </si>
  <si>
    <t>Salomon AS</t>
  </si>
  <si>
    <t>varesalg</t>
  </si>
  <si>
    <t>4.2.</t>
  </si>
  <si>
    <t>Varekjøp per 10 dager</t>
  </si>
  <si>
    <t>5.2.</t>
  </si>
  <si>
    <t>9.2.</t>
  </si>
  <si>
    <t>Kreditnota</t>
  </si>
  <si>
    <t>13.2.</t>
  </si>
  <si>
    <t>14.2.</t>
  </si>
  <si>
    <t>16.2.</t>
  </si>
  <si>
    <t>17.2.</t>
  </si>
  <si>
    <t>20.2.</t>
  </si>
  <si>
    <t>23.2.</t>
  </si>
  <si>
    <t>Knut Jørgensen</t>
  </si>
  <si>
    <t>Varebil</t>
  </si>
  <si>
    <t>Hjalmar Mjøs</t>
  </si>
  <si>
    <t>Bj. Helgheim</t>
  </si>
  <si>
    <t>Jørgensen kapital</t>
  </si>
  <si>
    <t>Jørgensen privat</t>
  </si>
  <si>
    <t>Berglund AS</t>
  </si>
  <si>
    <t>Facit AS</t>
  </si>
  <si>
    <t>Inngående mva</t>
  </si>
  <si>
    <t>Avg. pl. varesalg</t>
  </si>
  <si>
    <t>1.1.</t>
  </si>
  <si>
    <t>3.1.</t>
  </si>
  <si>
    <t>Kjøpt kopimaskin per 10 d</t>
  </si>
  <si>
    <t>5.1.</t>
  </si>
  <si>
    <t>6.1.</t>
  </si>
  <si>
    <t>8.1.</t>
  </si>
  <si>
    <t>9.1.</t>
  </si>
  <si>
    <t>10.1.</t>
  </si>
  <si>
    <t>13.1.</t>
  </si>
  <si>
    <t>15.1.</t>
  </si>
  <si>
    <t>Mottatt med giro</t>
  </si>
  <si>
    <t>16.1.</t>
  </si>
  <si>
    <t>20.1.</t>
  </si>
  <si>
    <t>Privatuttak</t>
  </si>
  <si>
    <t>28.1.</t>
  </si>
  <si>
    <t>31.1.</t>
  </si>
  <si>
    <t>Salgsjournal</t>
  </si>
  <si>
    <t>Nedgang varelager</t>
  </si>
  <si>
    <t>Utgående mva overføres</t>
  </si>
  <si>
    <t>Inngående mva overføres</t>
  </si>
  <si>
    <t>Saldo på privatkonto</t>
  </si>
  <si>
    <t>Balanse per 31. januar 2014</t>
  </si>
  <si>
    <t>Balanse per 1.1.2014</t>
  </si>
  <si>
    <t>Avskrivning bil</t>
  </si>
  <si>
    <t>Avskrivning varebil</t>
  </si>
  <si>
    <t>Printerkjøp</t>
  </si>
  <si>
    <t>Britt Lund</t>
  </si>
  <si>
    <t>IBM Norge</t>
  </si>
  <si>
    <t>Bilhuset AS</t>
  </si>
  <si>
    <t>City Reklame AS</t>
  </si>
  <si>
    <t>Utgående mva.</t>
  </si>
  <si>
    <t>Inngående mva.</t>
  </si>
  <si>
    <t>Avgiftspliktig salg</t>
  </si>
  <si>
    <t>Salgskostnader</t>
  </si>
  <si>
    <t>Varekjøp per 10 d - 2 %</t>
  </si>
  <si>
    <t>7.2.</t>
  </si>
  <si>
    <t>Reklame per 15 d - 3 %</t>
  </si>
  <si>
    <t>10.2.</t>
  </si>
  <si>
    <t>Varesalg per kontant - 2 %</t>
  </si>
  <si>
    <t>11.2.</t>
  </si>
  <si>
    <t>2 % rabatt</t>
  </si>
  <si>
    <t>Kjøpt varebil</t>
  </si>
  <si>
    <t>5 % rabatt</t>
  </si>
  <si>
    <t>22.2.</t>
  </si>
  <si>
    <t>3 % rabatt</t>
  </si>
  <si>
    <t>Ole Martinsen</t>
  </si>
  <si>
    <t>Tone Hansen</t>
  </si>
  <si>
    <t>Norgros AS</t>
  </si>
  <si>
    <t>Kontor AS</t>
  </si>
  <si>
    <t>7.1.</t>
  </si>
  <si>
    <t>Varesalg per 10 dager - 2 %</t>
  </si>
  <si>
    <t>Varekjøp per kont. - 3 %</t>
  </si>
  <si>
    <t>11.1.</t>
  </si>
  <si>
    <t>Kjøpt porto</t>
  </si>
  <si>
    <t>17.1.</t>
  </si>
  <si>
    <t>Kjøpt kontorinventar</t>
  </si>
  <si>
    <t>b)</t>
  </si>
  <si>
    <t>29.2.</t>
  </si>
  <si>
    <t>Foreløpig råbalanse</t>
  </si>
  <si>
    <t>Balanse</t>
  </si>
  <si>
    <t>Sum</t>
  </si>
  <si>
    <t>d)</t>
  </si>
  <si>
    <t>Avgiftspliktig varesalg uten mva:</t>
  </si>
  <si>
    <t>2710  Inngående</t>
  </si>
  <si>
    <t>og beregnet avgift 15 %</t>
  </si>
  <si>
    <t>(Utgående mva på 132 250 utgjør 25 % av dette beløpet).</t>
  </si>
  <si>
    <t>Balanse per 31. desember 2014</t>
  </si>
  <si>
    <t>Løsningsforslag 4.9</t>
  </si>
  <si>
    <t>Løsningsforslag 4.1</t>
  </si>
  <si>
    <t>Løsningsforslag 4.2</t>
  </si>
  <si>
    <t>Løsningsforslag 4.3</t>
  </si>
  <si>
    <t>Løsningsforslag 4.4</t>
  </si>
  <si>
    <t>Løsningsforslag 4.5</t>
  </si>
  <si>
    <t>Løsningsforslag 4.6 a)</t>
  </si>
  <si>
    <t>Løsningsforslag 4.6 b)</t>
  </si>
  <si>
    <t>Løsningsforslag 4.7</t>
  </si>
  <si>
    <t>Løsningsforslag 4.8</t>
  </si>
  <si>
    <t>Løsningsforslag 4.10</t>
  </si>
  <si>
    <t>Løsningsforslag 4.11</t>
  </si>
  <si>
    <t>Løsningsforslag 4.12</t>
  </si>
  <si>
    <t>Løsningsforslag 4.13</t>
  </si>
  <si>
    <t>Løsningsforslag 4.14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</si>
</sst>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kr&quot;\ * #,##0_);_(&quot;kr&quot;\ * \(#,##0\);_(&quot;kr&quot;\ * &quot;-&quot;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3"/>
      <name val="Arial"/>
      <family val="2"/>
    </font>
    <font>
      <sz val="5"/>
      <name val="Arial"/>
      <family val="2"/>
    </font>
    <font>
      <b/>
      <i/>
      <sz val="9"/>
      <name val="MS Sans Serif"/>
      <family val="2"/>
    </font>
    <font>
      <sz val="10"/>
      <name val="Times New Roman"/>
      <family val="1"/>
    </font>
    <font>
      <b/>
      <sz val="9"/>
      <name val="MS Sans Serif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73">
    <xf numFmtId="0" fontId="0" fillId="0" borderId="0" xfId="0"/>
    <xf numFmtId="9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0" fontId="1" fillId="0" borderId="0" xfId="0" applyFont="1"/>
    <xf numFmtId="0" fontId="0" fillId="0" borderId="0" xfId="0" applyFont="1"/>
    <xf numFmtId="2" fontId="0" fillId="0" borderId="0" xfId="0" applyNumberFormat="1"/>
    <xf numFmtId="0" fontId="0" fillId="0" borderId="2" xfId="0" applyBorder="1" applyAlignment="1">
      <alignment wrapText="1"/>
    </xf>
    <xf numFmtId="0" fontId="2" fillId="0" borderId="0" xfId="0" applyFont="1"/>
    <xf numFmtId="16" fontId="0" fillId="0" borderId="1" xfId="0" applyNumberFormat="1" applyBorder="1"/>
    <xf numFmtId="0" fontId="0" fillId="0" borderId="1" xfId="0" applyBorder="1"/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wrapText="1"/>
    </xf>
    <xf numFmtId="16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3" fillId="0" borderId="4" xfId="0" quotePrefix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3" fontId="5" fillId="0" borderId="5" xfId="0" quotePrefix="1" applyNumberFormat="1" applyFont="1" applyBorder="1" applyAlignment="1">
      <alignment horizontal="centerContinuous"/>
    </xf>
    <xf numFmtId="0" fontId="5" fillId="0" borderId="6" xfId="0" applyFont="1" applyBorder="1" applyAlignment="1">
      <alignment horizontal="centerContinuous"/>
    </xf>
    <xf numFmtId="3" fontId="5" fillId="0" borderId="8" xfId="0" applyNumberFormat="1" applyFont="1" applyBorder="1" applyAlignment="1">
      <alignment horizontal="centerContinuous"/>
    </xf>
    <xf numFmtId="0" fontId="5" fillId="0" borderId="9" xfId="0" applyFont="1" applyBorder="1" applyAlignment="1">
      <alignment horizontal="center"/>
    </xf>
    <xf numFmtId="0" fontId="5" fillId="0" borderId="4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5" fillId="0" borderId="12" xfId="0" applyFont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5" fillId="0" borderId="13" xfId="0" applyFont="1" applyBorder="1" applyAlignment="1">
      <alignment horizontal="center"/>
    </xf>
    <xf numFmtId="3" fontId="5" fillId="0" borderId="13" xfId="0" applyNumberFormat="1" applyFont="1" applyBorder="1"/>
    <xf numFmtId="3" fontId="5" fillId="0" borderId="14" xfId="0" applyNumberFormat="1" applyFont="1" applyBorder="1"/>
    <xf numFmtId="0" fontId="5" fillId="0" borderId="0" xfId="0" applyFont="1" applyAlignment="1">
      <alignment horizontal="left"/>
    </xf>
    <xf numFmtId="3" fontId="5" fillId="0" borderId="13" xfId="0" applyNumberFormat="1" applyFont="1" applyFill="1" applyBorder="1"/>
    <xf numFmtId="3" fontId="5" fillId="2" borderId="13" xfId="0" applyNumberFormat="1" applyFont="1" applyFill="1" applyBorder="1"/>
    <xf numFmtId="3" fontId="5" fillId="2" borderId="14" xfId="0" applyNumberFormat="1" applyFont="1" applyFill="1" applyBorder="1"/>
    <xf numFmtId="0" fontId="5" fillId="0" borderId="0" xfId="0" applyFont="1"/>
    <xf numFmtId="0" fontId="5" fillId="0" borderId="12" xfId="0" applyFont="1" applyFill="1" applyBorder="1" applyAlignment="1">
      <alignment horizontal="center"/>
    </xf>
    <xf numFmtId="3" fontId="5" fillId="0" borderId="14" xfId="0" applyNumberFormat="1" applyFont="1" applyFill="1" applyBorder="1"/>
    <xf numFmtId="3" fontId="5" fillId="2" borderId="10" xfId="0" applyNumberFormat="1" applyFont="1" applyFill="1" applyBorder="1"/>
    <xf numFmtId="0" fontId="0" fillId="0" borderId="0" xfId="0" applyProtection="1"/>
    <xf numFmtId="0" fontId="6" fillId="0" borderId="0" xfId="0" applyFont="1" applyProtection="1"/>
    <xf numFmtId="0" fontId="7" fillId="0" borderId="0" xfId="0" applyFont="1" applyProtection="1"/>
    <xf numFmtId="3" fontId="7" fillId="0" borderId="0" xfId="0" applyNumberFormat="1" applyFont="1" applyProtection="1"/>
    <xf numFmtId="0" fontId="6" fillId="0" borderId="0" xfId="0" applyFont="1" applyAlignment="1" applyProtection="1">
      <alignment horizontal="left"/>
    </xf>
    <xf numFmtId="3" fontId="8" fillId="0" borderId="0" xfId="0" applyNumberFormat="1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8" fillId="0" borderId="0" xfId="0" applyFont="1" applyAlignment="1" applyProtection="1">
      <alignment horizontal="left"/>
    </xf>
    <xf numFmtId="3" fontId="9" fillId="0" borderId="0" xfId="0" applyNumberFormat="1" applyFont="1" applyProtection="1"/>
    <xf numFmtId="0" fontId="9" fillId="0" borderId="0" xfId="0" applyFont="1" applyProtection="1"/>
    <xf numFmtId="0" fontId="6" fillId="0" borderId="0" xfId="0" quotePrefix="1" applyFont="1" applyAlignment="1" applyProtection="1">
      <alignment horizontal="left"/>
    </xf>
    <xf numFmtId="3" fontId="6" fillId="0" borderId="15" xfId="0" applyNumberFormat="1" applyFont="1" applyBorder="1" applyProtection="1">
      <protection locked="0"/>
    </xf>
    <xf numFmtId="0" fontId="10" fillId="0" borderId="0" xfId="0" applyFont="1" applyBorder="1" applyProtection="1"/>
    <xf numFmtId="0" fontId="10" fillId="0" borderId="0" xfId="0" applyFont="1" applyBorder="1" applyAlignment="1" applyProtection="1">
      <alignment horizontal="left"/>
    </xf>
    <xf numFmtId="3" fontId="10" fillId="0" borderId="0" xfId="0" applyNumberFormat="1" applyFont="1" applyBorder="1" applyProtection="1"/>
    <xf numFmtId="0" fontId="10" fillId="0" borderId="0" xfId="0" applyFont="1" applyProtection="1"/>
    <xf numFmtId="3" fontId="10" fillId="0" borderId="0" xfId="0" applyNumberFormat="1" applyFont="1" applyProtection="1"/>
    <xf numFmtId="0" fontId="10" fillId="0" borderId="0" xfId="0" applyFont="1" applyAlignment="1" applyProtection="1">
      <alignment horizontal="left"/>
    </xf>
    <xf numFmtId="0" fontId="11" fillId="0" borderId="0" xfId="0" applyFont="1" applyProtection="1"/>
    <xf numFmtId="0" fontId="11" fillId="0" borderId="0" xfId="0" applyFont="1" applyAlignment="1" applyProtection="1">
      <alignment horizontal="left"/>
    </xf>
    <xf numFmtId="3" fontId="11" fillId="0" borderId="0" xfId="0" applyNumberFormat="1" applyFont="1" applyProtection="1"/>
    <xf numFmtId="0" fontId="3" fillId="0" borderId="0" xfId="0" applyFont="1" applyAlignment="1" applyProtection="1">
      <alignment horizontal="left"/>
    </xf>
    <xf numFmtId="0" fontId="9" fillId="0" borderId="0" xfId="0" quotePrefix="1" applyFont="1" applyAlignment="1" applyProtection="1">
      <alignment horizontal="center"/>
    </xf>
    <xf numFmtId="3" fontId="6" fillId="0" borderId="15" xfId="0" applyNumberFormat="1" applyFont="1" applyBorder="1" applyProtection="1"/>
    <xf numFmtId="0" fontId="11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3" fontId="6" fillId="0" borderId="0" xfId="0" applyNumberFormat="1" applyFont="1" applyProtection="1"/>
    <xf numFmtId="0" fontId="0" fillId="0" borderId="0" xfId="0" applyAlignment="1" applyProtection="1">
      <alignment horizontal="center"/>
    </xf>
    <xf numFmtId="0" fontId="6" fillId="0" borderId="15" xfId="0" applyFont="1" applyBorder="1" applyProtection="1">
      <protection locked="0"/>
    </xf>
    <xf numFmtId="3" fontId="9" fillId="0" borderId="0" xfId="0" applyNumberFormat="1" applyFont="1" applyBorder="1" applyProtection="1"/>
    <xf numFmtId="3" fontId="6" fillId="0" borderId="0" xfId="0" applyNumberFormat="1" applyFont="1" applyBorder="1" applyProtection="1"/>
    <xf numFmtId="0" fontId="0" fillId="0" borderId="4" xfId="0" applyBorder="1"/>
    <xf numFmtId="3" fontId="5" fillId="0" borderId="13" xfId="0" applyNumberFormat="1" applyFont="1" applyBorder="1" applyAlignment="1">
      <alignment horizontal="center"/>
    </xf>
    <xf numFmtId="3" fontId="5" fillId="0" borderId="10" xfId="0" applyNumberFormat="1" applyFont="1" applyFill="1" applyBorder="1"/>
    <xf numFmtId="3" fontId="5" fillId="0" borderId="11" xfId="0" applyNumberFormat="1" applyFont="1" applyFill="1" applyBorder="1"/>
    <xf numFmtId="3" fontId="5" fillId="0" borderId="10" xfId="0" applyNumberFormat="1" applyFont="1" applyBorder="1" applyAlignment="1">
      <alignment horizontal="center"/>
    </xf>
    <xf numFmtId="0" fontId="0" fillId="0" borderId="0" xfId="0" applyBorder="1"/>
    <xf numFmtId="3" fontId="0" fillId="0" borderId="4" xfId="0" applyNumberFormat="1" applyBorder="1"/>
    <xf numFmtId="3" fontId="5" fillId="0" borderId="5" xfId="0" applyNumberFormat="1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8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12" xfId="0" quotePrefix="1" applyFont="1" applyBorder="1" applyAlignment="1">
      <alignment horizontal="center"/>
    </xf>
    <xf numFmtId="3" fontId="5" fillId="0" borderId="7" xfId="0" applyNumberFormat="1" applyFont="1" applyFill="1" applyBorder="1"/>
    <xf numFmtId="3" fontId="5" fillId="0" borderId="10" xfId="0" applyNumberFormat="1" applyFont="1" applyBorder="1"/>
    <xf numFmtId="0" fontId="5" fillId="0" borderId="0" xfId="0" applyFont="1" applyAlignment="1">
      <alignment horizontal="center"/>
    </xf>
    <xf numFmtId="3" fontId="5" fillId="0" borderId="16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3" fontId="5" fillId="0" borderId="6" xfId="0" applyNumberFormat="1" applyFont="1" applyBorder="1"/>
    <xf numFmtId="3" fontId="5" fillId="0" borderId="0" xfId="0" applyNumberFormat="1" applyFont="1" applyBorder="1"/>
    <xf numFmtId="0" fontId="5" fillId="0" borderId="5" xfId="0" applyFont="1" applyBorder="1"/>
    <xf numFmtId="3" fontId="5" fillId="0" borderId="5" xfId="0" applyNumberFormat="1" applyFont="1" applyBorder="1"/>
    <xf numFmtId="0" fontId="12" fillId="0" borderId="0" xfId="0" applyFont="1"/>
    <xf numFmtId="3" fontId="5" fillId="0" borderId="12" xfId="0" applyNumberFormat="1" applyFont="1" applyBorder="1"/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3" fontId="5" fillId="0" borderId="4" xfId="0" applyNumberFormat="1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Fill="1" applyBorder="1"/>
    <xf numFmtId="3" fontId="5" fillId="0" borderId="17" xfId="0" applyNumberFormat="1" applyFont="1" applyBorder="1"/>
    <xf numFmtId="3" fontId="5" fillId="0" borderId="18" xfId="0" applyNumberFormat="1" applyFont="1" applyBorder="1"/>
    <xf numFmtId="3" fontId="5" fillId="0" borderId="19" xfId="0" applyNumberFormat="1" applyFont="1" applyBorder="1"/>
    <xf numFmtId="3" fontId="5" fillId="0" borderId="9" xfId="0" applyNumberFormat="1" applyFont="1" applyBorder="1"/>
    <xf numFmtId="3" fontId="3" fillId="0" borderId="4" xfId="1" quotePrefix="1" applyNumberFormat="1" applyFont="1" applyBorder="1" applyAlignment="1">
      <alignment horizontal="left"/>
    </xf>
    <xf numFmtId="3" fontId="4" fillId="0" borderId="5" xfId="1" applyNumberFormat="1" applyFont="1" applyBorder="1" applyAlignment="1">
      <alignment horizontal="left"/>
    </xf>
    <xf numFmtId="3" fontId="5" fillId="0" borderId="6" xfId="1" applyNumberFormat="1" applyFont="1" applyBorder="1"/>
    <xf numFmtId="3" fontId="5" fillId="0" borderId="7" xfId="1" applyNumberFormat="1" applyFont="1" applyBorder="1" applyAlignment="1">
      <alignment horizontal="center"/>
    </xf>
    <xf numFmtId="3" fontId="5" fillId="0" borderId="5" xfId="1" applyNumberFormat="1" applyFont="1" applyBorder="1" applyAlignment="1">
      <alignment horizontal="centerContinuous"/>
    </xf>
    <xf numFmtId="3" fontId="5" fillId="0" borderId="6" xfId="1" applyNumberFormat="1" applyFont="1" applyBorder="1" applyAlignment="1">
      <alignment horizontal="centerContinuous"/>
    </xf>
    <xf numFmtId="3" fontId="5" fillId="0" borderId="8" xfId="1" applyNumberFormat="1" applyFont="1" applyBorder="1" applyAlignment="1">
      <alignment horizontal="centerContinuous"/>
    </xf>
    <xf numFmtId="3" fontId="5" fillId="0" borderId="9" xfId="1" applyNumberFormat="1" applyFont="1" applyBorder="1" applyAlignment="1">
      <alignment horizontal="center"/>
    </xf>
    <xf numFmtId="3" fontId="5" fillId="0" borderId="4" xfId="1" applyNumberFormat="1" applyFont="1" applyBorder="1"/>
    <xf numFmtId="3" fontId="5" fillId="0" borderId="10" xfId="1" applyNumberFormat="1" applyFont="1" applyBorder="1" applyAlignment="1">
      <alignment horizontal="center"/>
    </xf>
    <xf numFmtId="3" fontId="5" fillId="0" borderId="11" xfId="1" applyNumberFormat="1" applyFont="1" applyBorder="1" applyAlignment="1">
      <alignment horizontal="centerContinuous"/>
    </xf>
    <xf numFmtId="3" fontId="5" fillId="0" borderId="9" xfId="1" applyNumberFormat="1" applyFont="1" applyBorder="1" applyAlignment="1">
      <alignment horizontal="centerContinuous"/>
    </xf>
    <xf numFmtId="3" fontId="5" fillId="0" borderId="4" xfId="1" applyNumberFormat="1" applyFont="1" applyBorder="1" applyAlignment="1">
      <alignment horizontal="centerContinuous"/>
    </xf>
    <xf numFmtId="3" fontId="5" fillId="0" borderId="10" xfId="1" applyNumberFormat="1" applyFont="1" applyBorder="1" applyAlignment="1">
      <alignment horizontal="centerContinuous"/>
    </xf>
    <xf numFmtId="3" fontId="5" fillId="0" borderId="12" xfId="1" quotePrefix="1" applyNumberFormat="1" applyFont="1" applyBorder="1" applyAlignment="1">
      <alignment horizontal="center"/>
    </xf>
    <xf numFmtId="3" fontId="5" fillId="0" borderId="0" xfId="1" applyNumberFormat="1" applyFont="1"/>
    <xf numFmtId="3" fontId="5" fillId="0" borderId="13" xfId="1" applyNumberFormat="1" applyFont="1" applyBorder="1" applyAlignment="1">
      <alignment horizontal="center"/>
    </xf>
    <xf numFmtId="3" fontId="5" fillId="0" borderId="13" xfId="1" applyNumberFormat="1" applyFont="1" applyBorder="1"/>
    <xf numFmtId="3" fontId="5" fillId="0" borderId="14" xfId="1" applyNumberFormat="1" applyFont="1" applyBorder="1"/>
    <xf numFmtId="3" fontId="5" fillId="0" borderId="13" xfId="1" applyNumberFormat="1" applyFont="1" applyFill="1" applyBorder="1"/>
    <xf numFmtId="3" fontId="5" fillId="0" borderId="14" xfId="1" applyNumberFormat="1" applyFont="1" applyFill="1" applyBorder="1"/>
    <xf numFmtId="3" fontId="5" fillId="3" borderId="13" xfId="1" applyNumberFormat="1" applyFont="1" applyFill="1" applyBorder="1"/>
    <xf numFmtId="3" fontId="5" fillId="3" borderId="14" xfId="1" applyNumberFormat="1" applyFont="1" applyFill="1" applyBorder="1"/>
    <xf numFmtId="3" fontId="5" fillId="0" borderId="0" xfId="1" applyNumberFormat="1" applyFont="1" applyAlignment="1">
      <alignment horizontal="left"/>
    </xf>
    <xf numFmtId="3" fontId="5" fillId="0" borderId="13" xfId="1" quotePrefix="1" applyNumberFormat="1" applyFont="1" applyBorder="1" applyAlignment="1">
      <alignment horizontal="center"/>
    </xf>
    <xf numFmtId="3" fontId="5" fillId="3" borderId="10" xfId="1" applyNumberFormat="1" applyFont="1" applyFill="1" applyBorder="1"/>
    <xf numFmtId="3" fontId="5" fillId="0" borderId="5" xfId="1" applyNumberFormat="1" applyFont="1" applyBorder="1"/>
    <xf numFmtId="3" fontId="5" fillId="0" borderId="5" xfId="1" applyNumberFormat="1" applyFont="1" applyBorder="1" applyAlignment="1">
      <alignment horizontal="center"/>
    </xf>
    <xf numFmtId="0" fontId="5" fillId="0" borderId="12" xfId="0" quotePrefix="1" applyFont="1" applyFill="1" applyBorder="1" applyAlignment="1">
      <alignment horizontal="center"/>
    </xf>
    <xf numFmtId="3" fontId="5" fillId="0" borderId="20" xfId="0" applyNumberFormat="1" applyFont="1" applyBorder="1"/>
    <xf numFmtId="0" fontId="5" fillId="0" borderId="21" xfId="0" applyFont="1" applyBorder="1"/>
    <xf numFmtId="16" fontId="3" fillId="0" borderId="4" xfId="0" quotePrefix="1" applyNumberFormat="1" applyFont="1" applyBorder="1" applyAlignment="1">
      <alignment horizontal="left"/>
    </xf>
    <xf numFmtId="16" fontId="5" fillId="0" borderId="12" xfId="0" quotePrefix="1" applyNumberFormat="1" applyFont="1" applyBorder="1" applyAlignment="1">
      <alignment horizontal="center"/>
    </xf>
    <xf numFmtId="3" fontId="5" fillId="0" borderId="7" xfId="1" applyNumberFormat="1" applyFont="1" applyBorder="1" applyAlignment="1">
      <alignment horizontal="centerContinuous"/>
    </xf>
    <xf numFmtId="3" fontId="5" fillId="0" borderId="13" xfId="1" applyNumberFormat="1" applyFont="1" applyBorder="1" applyAlignment="1">
      <alignment horizontal="centerContinuous"/>
    </xf>
    <xf numFmtId="3" fontId="5" fillId="0" borderId="9" xfId="1" quotePrefix="1" applyNumberFormat="1" applyFont="1" applyBorder="1" applyAlignment="1">
      <alignment horizontal="center"/>
    </xf>
    <xf numFmtId="3" fontId="5" fillId="0" borderId="0" xfId="1" applyNumberFormat="1" applyFont="1" applyBorder="1"/>
    <xf numFmtId="3" fontId="5" fillId="0" borderId="0" xfId="1" applyNumberFormat="1" applyFont="1" applyBorder="1" applyAlignment="1">
      <alignment horizontal="center"/>
    </xf>
    <xf numFmtId="3" fontId="13" fillId="0" borderId="0" xfId="1" applyNumberFormat="1"/>
    <xf numFmtId="3" fontId="5" fillId="0" borderId="0" xfId="1" applyNumberFormat="1" applyFont="1" applyAlignment="1">
      <alignment horizontal="center"/>
    </xf>
    <xf numFmtId="3" fontId="5" fillId="0" borderId="7" xfId="0" applyNumberFormat="1" applyFont="1" applyBorder="1"/>
    <xf numFmtId="0" fontId="5" fillId="0" borderId="14" xfId="0" applyFont="1" applyBorder="1" applyAlignment="1">
      <alignment horizontal="center"/>
    </xf>
    <xf numFmtId="0" fontId="5" fillId="0" borderId="0" xfId="0" quotePrefix="1" applyFont="1" applyFill="1" applyBorder="1" applyAlignment="1">
      <alignment horizontal="left"/>
    </xf>
    <xf numFmtId="3" fontId="5" fillId="0" borderId="20" xfId="0" applyNumberFormat="1" applyFont="1" applyFill="1" applyBorder="1"/>
    <xf numFmtId="0" fontId="14" fillId="0" borderId="0" xfId="0" quotePrefix="1" applyFont="1" applyFill="1" applyBorder="1" applyAlignment="1">
      <alignment horizontal="left"/>
    </xf>
    <xf numFmtId="0" fontId="15" fillId="0" borderId="0" xfId="0" applyFont="1"/>
    <xf numFmtId="0" fontId="16" fillId="0" borderId="0" xfId="0" applyFont="1"/>
    <xf numFmtId="164" fontId="16" fillId="0" borderId="4" xfId="0" applyNumberFormat="1" applyFont="1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5" fillId="0" borderId="11" xfId="0" quotePrefix="1" applyFont="1" applyBorder="1" applyAlignment="1">
      <alignment horizontal="center"/>
    </xf>
    <xf numFmtId="3" fontId="5" fillId="0" borderId="8" xfId="1" applyNumberFormat="1" applyFont="1" applyBorder="1" applyAlignment="1">
      <alignment horizontal="center"/>
    </xf>
    <xf numFmtId="3" fontId="5" fillId="0" borderId="6" xfId="1" applyNumberFormat="1" applyFont="1" applyBorder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quotePrefix="1" applyFont="1" applyAlignment="1" applyProtection="1">
      <alignment horizontal="left"/>
    </xf>
  </cellXfs>
  <cellStyles count="2">
    <cellStyle name="Normal" xfId="0" builtinId="0"/>
    <cellStyle name="Normal_Ark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971549</xdr:colOff>
      <xdr:row>2</xdr:row>
      <xdr:rowOff>161924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47625</xdr:rowOff>
    </xdr:from>
    <xdr:to>
      <xdr:col>7</xdr:col>
      <xdr:colOff>57150</xdr:colOff>
      <xdr:row>25</xdr:row>
      <xdr:rowOff>133350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25" y="2962275"/>
          <a:ext cx="413385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1000" b="0" i="0" strike="noStrike">
              <a:solidFill>
                <a:srgbClr val="000000"/>
              </a:solidFill>
              <a:latin typeface="Arial"/>
              <a:cs typeface="Arial"/>
            </a:rPr>
            <a:t>b)</a:t>
          </a:r>
        </a:p>
        <a:p>
          <a:pPr algn="l" rtl="0">
            <a:defRPr sz="1000"/>
          </a:pPr>
          <a:r>
            <a:rPr lang="nb-NO" sz="1000" b="0" i="0" strike="noStrike">
              <a:solidFill>
                <a:srgbClr val="000000"/>
              </a:solidFill>
              <a:latin typeface="Arial"/>
              <a:cs typeface="Arial"/>
            </a:rPr>
            <a:t>Kostprisen: kr (180 000 - 9 000) = </a:t>
          </a:r>
          <a:r>
            <a:rPr lang="nb-NO" sz="1000" b="0" i="0" u="sng" strike="noStrike">
              <a:solidFill>
                <a:srgbClr val="000000"/>
              </a:solidFill>
              <a:latin typeface="Arial"/>
              <a:cs typeface="Arial"/>
            </a:rPr>
            <a:t>kr 171 000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238124</xdr:colOff>
      <xdr:row>2</xdr:row>
      <xdr:rowOff>161924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171449</xdr:colOff>
      <xdr:row>2</xdr:row>
      <xdr:rowOff>161924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15</xdr:row>
      <xdr:rowOff>47625</xdr:rowOff>
    </xdr:from>
    <xdr:to>
      <xdr:col>9</xdr:col>
      <xdr:colOff>266700</xdr:colOff>
      <xdr:row>25</xdr:row>
      <xdr:rowOff>171450</xdr:rowOff>
    </xdr:to>
    <xdr:sp macro="" textlink="">
      <xdr:nvSpPr>
        <xdr:cNvPr id="2" name="TekstSylinder 1"/>
        <xdr:cNvSpPr txBox="1"/>
      </xdr:nvSpPr>
      <xdr:spPr>
        <a:xfrm>
          <a:off x="657225" y="2162175"/>
          <a:ext cx="6467475" cy="2028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a)</a:t>
          </a:r>
        </a:p>
        <a:p>
          <a:r>
            <a:rPr lang="nb-NO" sz="1100"/>
            <a:t>Kreditbeløpet på konto nr</a:t>
          </a:r>
          <a:r>
            <a:rPr lang="nb-NO" sz="1100" baseline="0"/>
            <a:t> 2700 viser utgående merverdiavgift for  avgiftspliktig salg i 1. termin (jan/feb).</a:t>
          </a:r>
        </a:p>
        <a:p>
          <a:endParaRPr lang="nb-NO" sz="1100" baseline="0"/>
        </a:p>
        <a:p>
          <a:r>
            <a:rPr lang="nb-NO" sz="1100" baseline="0"/>
            <a:t>Debetbeløpet på konto nr 2710 viser fradragsberettiget inngående merverdiavgift på anskaffelser i 1. termin. Kreditbeløpet på kr 960 er ført i forbindelse med kreditnotaer eller rabatter.</a:t>
          </a:r>
        </a:p>
        <a:p>
          <a:endParaRPr lang="nb-NO" sz="1100"/>
        </a:p>
        <a:p>
          <a:r>
            <a:rPr lang="nb-NO" sz="1100"/>
            <a:t>Kreditbeløpet på konto nr 2740</a:t>
          </a:r>
          <a:r>
            <a:rPr lang="nb-NO" sz="1100" baseline="0"/>
            <a:t> er</a:t>
          </a:r>
          <a:r>
            <a:rPr lang="nb-NO" sz="1100"/>
            <a:t> IB per</a:t>
          </a:r>
          <a:r>
            <a:rPr lang="nb-NO" sz="1100" baseline="0"/>
            <a:t> 1. januar. Det viser skyldig merverdiavgift for 6. termin forrige år. Dette beløpet ble betalt 10. februar. Kontoen ble da debitert.</a:t>
          </a:r>
        </a:p>
        <a:p>
          <a:endParaRPr lang="nb-NO" sz="1100" baseline="0"/>
        </a:p>
        <a:p>
          <a:r>
            <a:rPr lang="nb-NO" sz="1100" baseline="0"/>
            <a:t>c) </a:t>
          </a:r>
        </a:p>
        <a:p>
          <a:r>
            <a:rPr lang="nb-NO" sz="1100" baseline="0"/>
            <a:t>Saldoen på kontoen  (kr 46 800) viser skyldig merverdivgift for 1. termin.</a:t>
          </a:r>
        </a:p>
        <a:p>
          <a:endParaRPr lang="nb-N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733424</xdr:colOff>
      <xdr:row>2</xdr:row>
      <xdr:rowOff>161924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400049</xdr:colOff>
      <xdr:row>4</xdr:row>
      <xdr:rowOff>152400</xdr:rowOff>
    </xdr:from>
    <xdr:to>
      <xdr:col>16</xdr:col>
      <xdr:colOff>638175</xdr:colOff>
      <xdr:row>15</xdr:row>
      <xdr:rowOff>28575</xdr:rowOff>
    </xdr:to>
    <xdr:sp macro="" textlink="">
      <xdr:nvSpPr>
        <xdr:cNvPr id="2" name="TekstSylinder 1"/>
        <xdr:cNvSpPr txBox="1"/>
      </xdr:nvSpPr>
      <xdr:spPr>
        <a:xfrm>
          <a:off x="7038974" y="152400"/>
          <a:ext cx="6334126" cy="2409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1)</a:t>
          </a:r>
          <a:r>
            <a:rPr lang="nb-NO" sz="1100" baseline="0"/>
            <a:t> Forklaringer på de ulike beløpene på konto 2740 (01.01. - 28.02)</a:t>
          </a:r>
        </a:p>
        <a:p>
          <a:endParaRPr lang="nb-NO" sz="1100" baseline="0"/>
        </a:p>
        <a:p>
          <a:r>
            <a:rPr lang="nb-NO" sz="1100" baseline="0"/>
            <a:t>IB kr 44 000 (kredit). Skyldig merverdiavgift for 6. termin forrige år. </a:t>
          </a:r>
        </a:p>
        <a:p>
          <a:endParaRPr lang="nb-NO" sz="1100" baseline="0"/>
        </a:p>
        <a:p>
          <a:r>
            <a:rPr lang="nb-NO" sz="1100" baseline="0"/>
            <a:t>Posteringer i februar: kr 44 000 (debet). Betaling av skyldig mva for forrige år. Betalingsfrist: 10. februar.</a:t>
          </a:r>
        </a:p>
        <a:p>
          <a:r>
            <a:rPr lang="nb-NO" sz="1100" baseline="0"/>
            <a:t> </a:t>
          </a:r>
        </a:p>
        <a:p>
          <a:r>
            <a:rPr lang="nb-NO" sz="1100" baseline="0"/>
            <a:t>28.02 (kredit) kr 165 000. Utgående avgift for 1. termin (januar og februar). </a:t>
          </a:r>
        </a:p>
        <a:p>
          <a:endParaRPr lang="nb-NO" sz="1100" baseline="0"/>
        </a:p>
        <a:p>
          <a:r>
            <a:rPr lang="nb-NO" sz="1100" baseline="0"/>
            <a:t>28.02 (debet) kr 120 000. Inngående avgift for 1. termin.</a:t>
          </a:r>
        </a:p>
        <a:p>
          <a:endParaRPr lang="nb-NO" sz="1100" baseline="0"/>
        </a:p>
        <a:p>
          <a:r>
            <a:rPr lang="nb-NO" sz="1100" baseline="0"/>
            <a:t>Utgående og inngående merverdiavgift blir overført til konto nr 2740 i slutten av hver avgiftstermin (annenhver måned) for å foreta avgiftsoppgjøret.  </a:t>
          </a:r>
          <a:br>
            <a:rPr lang="nb-NO" sz="1100" baseline="0"/>
          </a:br>
          <a:r>
            <a:rPr lang="nb-NO" sz="1100" baseline="0"/>
            <a:t>Skyldig mva for 1. termin er kr 165 000 - kr 120 000 = </a:t>
          </a:r>
          <a:r>
            <a:rPr lang="nb-NO" sz="1100" u="sng" baseline="0"/>
            <a:t>kr 45 000</a:t>
          </a:r>
        </a:p>
        <a:p>
          <a:endParaRPr lang="nb-NO" sz="1100"/>
        </a:p>
      </xdr:txBody>
    </xdr:sp>
    <xdr:clientData/>
  </xdr:twoCellAnchor>
  <xdr:twoCellAnchor>
    <xdr:from>
      <xdr:col>8</xdr:col>
      <xdr:colOff>409575</xdr:colOff>
      <xdr:row>17</xdr:row>
      <xdr:rowOff>95250</xdr:rowOff>
    </xdr:from>
    <xdr:to>
      <xdr:col>16</xdr:col>
      <xdr:colOff>704850</xdr:colOff>
      <xdr:row>25</xdr:row>
      <xdr:rowOff>85725</xdr:rowOff>
    </xdr:to>
    <xdr:sp macro="" textlink="">
      <xdr:nvSpPr>
        <xdr:cNvPr id="3" name="TekstSylinder 2"/>
        <xdr:cNvSpPr txBox="1"/>
      </xdr:nvSpPr>
      <xdr:spPr>
        <a:xfrm>
          <a:off x="7048500" y="3009900"/>
          <a:ext cx="6391275" cy="1514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3. Svar på spørsmål:</a:t>
          </a:r>
        </a:p>
        <a:p>
          <a:r>
            <a:rPr lang="nb-NO" sz="1100"/>
            <a:t>a)  Skyldig</a:t>
          </a:r>
          <a:r>
            <a:rPr lang="nb-NO" sz="1100" baseline="0"/>
            <a:t> mva for 2. termin (mars og april) : </a:t>
          </a:r>
          <a:br>
            <a:rPr lang="nb-NO" sz="1100" baseline="0"/>
          </a:br>
          <a:r>
            <a:rPr lang="nb-NO" sz="1100" baseline="0"/>
            <a:t>     Utgående mva kr 164 000 - inngående mva kr 127 000 = </a:t>
          </a:r>
          <a:r>
            <a:rPr lang="nb-NO" sz="1100" u="sng" baseline="0"/>
            <a:t>kr 37 000</a:t>
          </a:r>
          <a:endParaRPr lang="nb-NO" sz="1100" baseline="0"/>
        </a:p>
        <a:p>
          <a:endParaRPr lang="nb-NO" sz="1100" baseline="0"/>
        </a:p>
        <a:p>
          <a:r>
            <a:rPr lang="nb-NO" sz="1100" baseline="0"/>
            <a:t>b)  Fristen for å sende omsetningsoppgave og betale beløpet er 10. juni (en måned og 10 dager etter </a:t>
          </a:r>
          <a:br>
            <a:rPr lang="nb-NO" sz="1100" baseline="0"/>
          </a:br>
          <a:r>
            <a:rPr lang="nb-NO" sz="1100" baseline="0"/>
            <a:t>      terminens slutt).</a:t>
          </a:r>
        </a:p>
        <a:p>
          <a:endParaRPr lang="nb-NO" sz="1100" baseline="0"/>
        </a:p>
        <a:p>
          <a:r>
            <a:rPr lang="nb-NO" sz="1100"/>
            <a:t>c)  Omsetningsoppgaven</a:t>
          </a:r>
          <a:r>
            <a:rPr lang="nb-NO" sz="1100" baseline="0"/>
            <a:t> leveres på Altinn som er en internettportal for innlevering av offentlige skjemaer.</a:t>
          </a:r>
          <a:endParaRPr lang="nb-N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142874</xdr:colOff>
      <xdr:row>2</xdr:row>
      <xdr:rowOff>161924</xdr:rowOff>
    </xdr:to>
    <xdr:pic>
      <xdr:nvPicPr>
        <xdr:cNvPr id="5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380999</xdr:colOff>
      <xdr:row>2</xdr:row>
      <xdr:rowOff>161924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41</xdr:row>
      <xdr:rowOff>85725</xdr:rowOff>
    </xdr:from>
    <xdr:to>
      <xdr:col>3</xdr:col>
      <xdr:colOff>552450</xdr:colOff>
      <xdr:row>46</xdr:row>
      <xdr:rowOff>0</xdr:rowOff>
    </xdr:to>
    <xdr:sp macro="" textlink="">
      <xdr:nvSpPr>
        <xdr:cNvPr id="2" name="TekstSylinder 1"/>
        <xdr:cNvSpPr txBox="1"/>
      </xdr:nvSpPr>
      <xdr:spPr>
        <a:xfrm>
          <a:off x="790575" y="7600950"/>
          <a:ext cx="4295775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Anne Kristiansen skylder kr 4 350 i merverdiavgift for 2.</a:t>
          </a:r>
          <a:r>
            <a:rPr lang="nb-NO" sz="1100" baseline="0"/>
            <a:t> termin. </a:t>
          </a:r>
          <a:r>
            <a:rPr lang="nb-NO" sz="1100"/>
            <a:t>Fristen for å levere</a:t>
          </a:r>
          <a:r>
            <a:rPr lang="nb-NO" sz="1100" baseline="0"/>
            <a:t> omsetningsoppgave og inn</a:t>
          </a:r>
          <a:r>
            <a:rPr lang="nb-NO" sz="1100"/>
            <a:t>betale skyldig beløp er 10. juni.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1495424</xdr:colOff>
      <xdr:row>2</xdr:row>
      <xdr:rowOff>161924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266699</xdr:colOff>
      <xdr:row>2</xdr:row>
      <xdr:rowOff>161924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12</xdr:row>
      <xdr:rowOff>76200</xdr:rowOff>
    </xdr:from>
    <xdr:to>
      <xdr:col>3</xdr:col>
      <xdr:colOff>295275</xdr:colOff>
      <xdr:row>16</xdr:row>
      <xdr:rowOff>171450</xdr:rowOff>
    </xdr:to>
    <xdr:sp macro="" textlink="">
      <xdr:nvSpPr>
        <xdr:cNvPr id="2" name="TekstSylinder 1"/>
        <xdr:cNvSpPr txBox="1"/>
      </xdr:nvSpPr>
      <xdr:spPr>
        <a:xfrm>
          <a:off x="66675" y="1600200"/>
          <a:ext cx="4048125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Inngående merverdiavgift på varebilen er fradragsberettiget.</a:t>
          </a:r>
        </a:p>
        <a:p>
          <a:r>
            <a:rPr lang="nb-NO" sz="1100"/>
            <a:t>Kostprisen er derfor innkjøpsprisen</a:t>
          </a:r>
          <a:r>
            <a:rPr lang="nb-NO" sz="1100" baseline="0"/>
            <a:t> uten mva, kr 214 500.</a:t>
          </a:r>
          <a:r>
            <a:rPr lang="nb-NO" sz="1100"/>
            <a:t>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2257424</xdr:colOff>
      <xdr:row>2</xdr:row>
      <xdr:rowOff>161924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30</xdr:row>
      <xdr:rowOff>180975</xdr:rowOff>
    </xdr:from>
    <xdr:to>
      <xdr:col>10</xdr:col>
      <xdr:colOff>438150</xdr:colOff>
      <xdr:row>34</xdr:row>
      <xdr:rowOff>38100</xdr:rowOff>
    </xdr:to>
    <xdr:sp macro="" textlink="">
      <xdr:nvSpPr>
        <xdr:cNvPr id="2" name="TekstSylinder 1"/>
        <xdr:cNvSpPr txBox="1"/>
      </xdr:nvSpPr>
      <xdr:spPr>
        <a:xfrm>
          <a:off x="2152650" y="5172075"/>
          <a:ext cx="3514725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900">
              <a:latin typeface="MS Reference Sans Serif" panose="020B0604030504040204" pitchFamily="34" charset="0"/>
            </a:rPr>
            <a:t>d)  Skyldig merverdiavgift for 6. termin: kr 24 950 = saldoen per 31.12. på konto 2740 Oppgjørskonto mva</a:t>
          </a:r>
        </a:p>
        <a:p>
          <a:endParaRPr lang="nb-NO" sz="900">
            <a:latin typeface="MS Reference Sans Serif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361949</xdr:colOff>
      <xdr:row>2</xdr:row>
      <xdr:rowOff>161924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380999</xdr:colOff>
      <xdr:row>2</xdr:row>
      <xdr:rowOff>161924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152399</xdr:colOff>
      <xdr:row>2</xdr:row>
      <xdr:rowOff>161924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34"/>
  <sheetViews>
    <sheetView workbookViewId="0">
      <selection activeCell="C4" sqref="C4"/>
    </sheetView>
  </sheetViews>
  <sheetFormatPr baseColWidth="10" defaultRowHeight="15" x14ac:dyDescent="0.25"/>
  <cols>
    <col min="1" max="1" width="19.28515625" customWidth="1"/>
    <col min="2" max="2" width="20.42578125" customWidth="1"/>
    <col min="3" max="3" width="18.7109375" customWidth="1"/>
  </cols>
  <sheetData>
    <row r="5" spans="1:3" x14ac:dyDescent="0.25">
      <c r="A5" s="171" t="s">
        <v>252</v>
      </c>
    </row>
    <row r="7" spans="1:3" x14ac:dyDescent="0.25">
      <c r="A7" t="s">
        <v>0</v>
      </c>
      <c r="B7" s="1">
        <v>0.25</v>
      </c>
    </row>
    <row r="9" spans="1:3" s="2" customFormat="1" x14ac:dyDescent="0.25">
      <c r="A9" s="2" t="s">
        <v>1</v>
      </c>
      <c r="B9" s="2" t="s">
        <v>2</v>
      </c>
      <c r="C9" s="2" t="s">
        <v>3</v>
      </c>
    </row>
    <row r="10" spans="1:3" x14ac:dyDescent="0.25">
      <c r="A10" s="3">
        <v>68200</v>
      </c>
      <c r="B10" s="3">
        <f>A10*$B$7</f>
        <v>17050</v>
      </c>
      <c r="C10" s="3">
        <f>A10+B10</f>
        <v>85250</v>
      </c>
    </row>
    <row r="11" spans="1:3" x14ac:dyDescent="0.25">
      <c r="A11" s="3">
        <v>14600</v>
      </c>
      <c r="B11" s="3">
        <f>A11*$B$7</f>
        <v>3650</v>
      </c>
      <c r="C11" s="3">
        <f>A11+B11</f>
        <v>18250</v>
      </c>
    </row>
    <row r="13" spans="1:3" x14ac:dyDescent="0.25">
      <c r="A13" s="171" t="s">
        <v>253</v>
      </c>
    </row>
    <row r="14" spans="1:3" x14ac:dyDescent="0.25">
      <c r="A14" s="4"/>
    </row>
    <row r="15" spans="1:3" x14ac:dyDescent="0.25">
      <c r="A15" t="s">
        <v>0</v>
      </c>
      <c r="B15" s="1">
        <v>0.25</v>
      </c>
    </row>
    <row r="17" spans="1:3" x14ac:dyDescent="0.25">
      <c r="A17" t="s">
        <v>3</v>
      </c>
      <c r="B17" t="s">
        <v>1</v>
      </c>
      <c r="C17" t="s">
        <v>4</v>
      </c>
    </row>
    <row r="18" spans="1:3" x14ac:dyDescent="0.25">
      <c r="A18" s="3">
        <v>21000</v>
      </c>
      <c r="B18" s="3">
        <f>A18/(1+$B$15)</f>
        <v>16800</v>
      </c>
      <c r="C18" s="3">
        <f>A18-B18</f>
        <v>4200</v>
      </c>
    </row>
    <row r="19" spans="1:3" x14ac:dyDescent="0.25">
      <c r="A19" s="3">
        <v>77875</v>
      </c>
      <c r="B19" s="3">
        <f>A19/(1+$B$15)</f>
        <v>62300</v>
      </c>
      <c r="C19" s="3">
        <f>A19-B19</f>
        <v>15575</v>
      </c>
    </row>
    <row r="21" spans="1:3" x14ac:dyDescent="0.25">
      <c r="A21" s="171" t="s">
        <v>254</v>
      </c>
    </row>
    <row r="22" spans="1:3" x14ac:dyDescent="0.25">
      <c r="A22" s="4"/>
    </row>
    <row r="23" spans="1:3" x14ac:dyDescent="0.25">
      <c r="A23" s="5" t="s">
        <v>0</v>
      </c>
      <c r="B23" s="1">
        <v>0.25</v>
      </c>
    </row>
    <row r="25" spans="1:3" x14ac:dyDescent="0.25">
      <c r="A25" t="s">
        <v>2</v>
      </c>
      <c r="B25" t="s">
        <v>5</v>
      </c>
      <c r="C25" t="s">
        <v>6</v>
      </c>
    </row>
    <row r="26" spans="1:3" x14ac:dyDescent="0.25">
      <c r="A26" s="3">
        <v>3760</v>
      </c>
      <c r="B26" s="3">
        <f>A26/B23*(1+B23)</f>
        <v>18800</v>
      </c>
      <c r="C26" s="3">
        <f>A26/B23*100%</f>
        <v>15040</v>
      </c>
    </row>
    <row r="27" spans="1:3" x14ac:dyDescent="0.25">
      <c r="A27" s="3">
        <v>6800</v>
      </c>
      <c r="B27" s="3">
        <f>A27/B23*(1+B23)</f>
        <v>34000</v>
      </c>
      <c r="C27" s="3">
        <f>A27/B23*100%</f>
        <v>27200</v>
      </c>
    </row>
    <row r="29" spans="1:3" x14ac:dyDescent="0.25">
      <c r="A29" s="171" t="s">
        <v>255</v>
      </c>
    </row>
    <row r="31" spans="1:3" x14ac:dyDescent="0.25">
      <c r="A31" t="s">
        <v>0</v>
      </c>
      <c r="B31" s="1">
        <v>0.15</v>
      </c>
    </row>
    <row r="33" spans="1:2" x14ac:dyDescent="0.25">
      <c r="A33" t="s">
        <v>7</v>
      </c>
      <c r="B33">
        <v>17.899999999999999</v>
      </c>
    </row>
    <row r="34" spans="1:2" x14ac:dyDescent="0.25">
      <c r="A34" t="s">
        <v>8</v>
      </c>
      <c r="B34" s="6">
        <f>B33/(1+B31)*B31</f>
        <v>2.3347826086956522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28"/>
  <sheetViews>
    <sheetView workbookViewId="0">
      <selection activeCell="I25" sqref="I25"/>
    </sheetView>
  </sheetViews>
  <sheetFormatPr baseColWidth="10" defaultRowHeight="15" x14ac:dyDescent="0.25"/>
  <cols>
    <col min="1" max="1" width="5.85546875" customWidth="1"/>
    <col min="2" max="2" width="18.85546875" bestFit="1" customWidth="1"/>
    <col min="3" max="3" width="5.5703125" customWidth="1"/>
    <col min="4" max="25" width="8.28515625" customWidth="1"/>
  </cols>
  <sheetData>
    <row r="5" spans="1:26" x14ac:dyDescent="0.25">
      <c r="A5" s="109" t="s">
        <v>263</v>
      </c>
    </row>
    <row r="6" spans="1:26" x14ac:dyDescent="0.25">
      <c r="A6" s="110" t="s">
        <v>209</v>
      </c>
      <c r="B6" s="111"/>
      <c r="C6" s="112" t="s">
        <v>33</v>
      </c>
      <c r="D6" s="113">
        <v>1230</v>
      </c>
      <c r="E6" s="114"/>
      <c r="F6" s="113">
        <v>15001</v>
      </c>
      <c r="G6" s="113"/>
      <c r="H6" s="115">
        <v>2380</v>
      </c>
      <c r="I6" s="114"/>
      <c r="J6" s="113">
        <v>24001</v>
      </c>
      <c r="K6" s="114"/>
      <c r="L6" s="115">
        <v>24002</v>
      </c>
      <c r="M6" s="114"/>
      <c r="N6" s="115">
        <v>24003</v>
      </c>
      <c r="O6" s="113"/>
      <c r="P6" s="115">
        <v>2700</v>
      </c>
      <c r="Q6" s="113"/>
      <c r="R6" s="115">
        <v>2710</v>
      </c>
      <c r="S6" s="113"/>
      <c r="T6" s="115">
        <v>3000</v>
      </c>
      <c r="U6" s="114"/>
      <c r="V6" s="115">
        <v>4300</v>
      </c>
      <c r="W6" s="113"/>
      <c r="X6" s="169">
        <v>7300</v>
      </c>
      <c r="Y6" s="170"/>
      <c r="Z6" s="142"/>
    </row>
    <row r="7" spans="1:26" x14ac:dyDescent="0.25">
      <c r="A7" s="116" t="s">
        <v>14</v>
      </c>
      <c r="B7" s="117" t="s">
        <v>15</v>
      </c>
      <c r="C7" s="118" t="s">
        <v>38</v>
      </c>
      <c r="D7" s="119" t="s">
        <v>175</v>
      </c>
      <c r="E7" s="120"/>
      <c r="F7" s="119" t="s">
        <v>210</v>
      </c>
      <c r="G7" s="120"/>
      <c r="H7" s="119" t="s">
        <v>43</v>
      </c>
      <c r="I7" s="120"/>
      <c r="J7" s="121" t="s">
        <v>211</v>
      </c>
      <c r="K7" s="120"/>
      <c r="L7" s="122" t="s">
        <v>212</v>
      </c>
      <c r="M7" s="120"/>
      <c r="N7" s="119" t="s">
        <v>213</v>
      </c>
      <c r="O7" s="121"/>
      <c r="P7" s="119" t="s">
        <v>214</v>
      </c>
      <c r="Q7" s="121"/>
      <c r="R7" s="119" t="s">
        <v>215</v>
      </c>
      <c r="S7" s="121"/>
      <c r="T7" s="119" t="s">
        <v>216</v>
      </c>
      <c r="U7" s="120"/>
      <c r="V7" s="119" t="s">
        <v>49</v>
      </c>
      <c r="W7" s="121"/>
      <c r="X7" s="119" t="s">
        <v>217</v>
      </c>
      <c r="Y7" s="120"/>
      <c r="Z7" s="122" t="s">
        <v>102</v>
      </c>
    </row>
    <row r="8" spans="1:26" x14ac:dyDescent="0.25">
      <c r="A8" s="123" t="s">
        <v>163</v>
      </c>
      <c r="B8" s="124" t="s">
        <v>218</v>
      </c>
      <c r="C8" s="125">
        <v>92</v>
      </c>
      <c r="D8" s="126"/>
      <c r="E8" s="126"/>
      <c r="F8" s="126"/>
      <c r="G8" s="126"/>
      <c r="H8" s="126"/>
      <c r="I8" s="126"/>
      <c r="J8" s="127"/>
      <c r="K8" s="126">
        <v>63750</v>
      </c>
      <c r="L8" s="126"/>
      <c r="M8" s="126"/>
      <c r="N8" s="127"/>
      <c r="O8" s="127"/>
      <c r="P8" s="127"/>
      <c r="Q8" s="127"/>
      <c r="R8" s="127">
        <v>12750</v>
      </c>
      <c r="S8" s="127"/>
      <c r="T8" s="127"/>
      <c r="U8" s="126"/>
      <c r="V8" s="127">
        <v>51000</v>
      </c>
      <c r="W8" s="127"/>
      <c r="X8" s="127"/>
      <c r="Y8" s="126"/>
      <c r="Z8" s="143">
        <f>D8+F8+H8+J8+L8+N8+P8+R8+T8+V8+X8-E8-G8-I8-K8-M8-O8-Q8-S8-U8-W8-Y8</f>
        <v>0</v>
      </c>
    </row>
    <row r="9" spans="1:26" x14ac:dyDescent="0.25">
      <c r="A9" s="123" t="s">
        <v>219</v>
      </c>
      <c r="B9" s="124" t="s">
        <v>220</v>
      </c>
      <c r="C9" s="125">
        <v>93</v>
      </c>
      <c r="D9" s="128"/>
      <c r="E9" s="128"/>
      <c r="F9" s="128"/>
      <c r="G9" s="128"/>
      <c r="H9" s="128"/>
      <c r="I9" s="128"/>
      <c r="J9" s="129"/>
      <c r="K9" s="128"/>
      <c r="L9" s="128"/>
      <c r="M9" s="128"/>
      <c r="N9" s="129"/>
      <c r="O9" s="129">
        <v>22500</v>
      </c>
      <c r="P9" s="129"/>
      <c r="Q9" s="129"/>
      <c r="R9" s="129">
        <v>4500</v>
      </c>
      <c r="S9" s="129"/>
      <c r="T9" s="129"/>
      <c r="U9" s="128"/>
      <c r="V9" s="129"/>
      <c r="W9" s="129"/>
      <c r="X9" s="129">
        <v>18000</v>
      </c>
      <c r="Y9" s="128"/>
      <c r="Z9" s="143">
        <f t="shared" ref="Z9:Z19" si="0">D9+F9+H9+J9+L9+N9+P9+R9+T9+V9+X9-E9-G9-I9-K9-M9-O9-Q9-S9-U9-W9-Y9</f>
        <v>0</v>
      </c>
    </row>
    <row r="10" spans="1:26" x14ac:dyDescent="0.25">
      <c r="A10" s="123" t="s">
        <v>221</v>
      </c>
      <c r="B10" s="124" t="s">
        <v>222</v>
      </c>
      <c r="C10" s="125">
        <v>94</v>
      </c>
      <c r="D10" s="130"/>
      <c r="E10" s="130"/>
      <c r="F10" s="130">
        <v>15500</v>
      </c>
      <c r="G10" s="130"/>
      <c r="H10" s="130"/>
      <c r="I10" s="130"/>
      <c r="J10" s="131"/>
      <c r="K10" s="130"/>
      <c r="L10" s="130"/>
      <c r="M10" s="130"/>
      <c r="N10" s="131"/>
      <c r="O10" s="131"/>
      <c r="P10" s="131"/>
      <c r="Q10" s="131">
        <v>3100</v>
      </c>
      <c r="R10" s="131"/>
      <c r="S10" s="131"/>
      <c r="T10" s="131"/>
      <c r="U10" s="130">
        <v>12400</v>
      </c>
      <c r="V10" s="131"/>
      <c r="W10" s="131"/>
      <c r="X10" s="131"/>
      <c r="Y10" s="130"/>
      <c r="Z10" s="143">
        <f t="shared" si="0"/>
        <v>0</v>
      </c>
    </row>
    <row r="11" spans="1:26" x14ac:dyDescent="0.25">
      <c r="A11" s="123" t="s">
        <v>223</v>
      </c>
      <c r="B11" s="124" t="s">
        <v>58</v>
      </c>
      <c r="C11" s="125">
        <v>95</v>
      </c>
      <c r="D11" s="128"/>
      <c r="E11" s="128"/>
      <c r="F11" s="128"/>
      <c r="G11" s="128">
        <v>15190</v>
      </c>
      <c r="H11" s="128">
        <v>15190</v>
      </c>
      <c r="I11" s="128"/>
      <c r="J11" s="127"/>
      <c r="K11" s="126"/>
      <c r="L11" s="128"/>
      <c r="M11" s="128"/>
      <c r="N11" s="127"/>
      <c r="O11" s="127"/>
      <c r="P11" s="127"/>
      <c r="Q11" s="127"/>
      <c r="R11" s="127"/>
      <c r="S11" s="127"/>
      <c r="T11" s="127"/>
      <c r="U11" s="126"/>
      <c r="V11" s="127"/>
      <c r="W11" s="127"/>
      <c r="X11" s="127"/>
      <c r="Y11" s="126"/>
      <c r="Z11" s="143">
        <f t="shared" si="0"/>
        <v>0</v>
      </c>
    </row>
    <row r="12" spans="1:26" x14ac:dyDescent="0.25">
      <c r="A12" s="123" t="s">
        <v>223</v>
      </c>
      <c r="B12" s="132" t="s">
        <v>224</v>
      </c>
      <c r="C12" s="125">
        <v>95</v>
      </c>
      <c r="D12" s="128"/>
      <c r="E12" s="128"/>
      <c r="F12" s="128"/>
      <c r="G12" s="128">
        <v>310</v>
      </c>
      <c r="H12" s="128"/>
      <c r="I12" s="128"/>
      <c r="J12" s="129"/>
      <c r="K12" s="128"/>
      <c r="L12" s="128"/>
      <c r="M12" s="128"/>
      <c r="N12" s="129"/>
      <c r="O12" s="129"/>
      <c r="P12" s="129">
        <v>62</v>
      </c>
      <c r="Q12" s="129"/>
      <c r="R12" s="129"/>
      <c r="S12" s="129"/>
      <c r="T12" s="129">
        <v>248</v>
      </c>
      <c r="U12" s="128"/>
      <c r="V12" s="129"/>
      <c r="W12" s="129"/>
      <c r="X12" s="129"/>
      <c r="Y12" s="128"/>
      <c r="Z12" s="143">
        <f t="shared" si="0"/>
        <v>0</v>
      </c>
    </row>
    <row r="13" spans="1:26" x14ac:dyDescent="0.25">
      <c r="A13" s="123" t="s">
        <v>169</v>
      </c>
      <c r="B13" s="124" t="s">
        <v>64</v>
      </c>
      <c r="C13" s="125">
        <v>96</v>
      </c>
      <c r="D13" s="130"/>
      <c r="E13" s="130"/>
      <c r="F13" s="130"/>
      <c r="G13" s="130"/>
      <c r="H13" s="130"/>
      <c r="I13" s="130">
        <v>62475</v>
      </c>
      <c r="J13" s="131">
        <v>62475</v>
      </c>
      <c r="K13" s="130"/>
      <c r="L13" s="130"/>
      <c r="M13" s="130"/>
      <c r="N13" s="131"/>
      <c r="O13" s="131"/>
      <c r="P13" s="131"/>
      <c r="Q13" s="131"/>
      <c r="R13" s="131"/>
      <c r="S13" s="131"/>
      <c r="T13" s="131"/>
      <c r="U13" s="130"/>
      <c r="V13" s="131"/>
      <c r="W13" s="131"/>
      <c r="X13" s="131"/>
      <c r="Y13" s="130"/>
      <c r="Z13" s="143">
        <f t="shared" si="0"/>
        <v>0</v>
      </c>
    </row>
    <row r="14" spans="1:26" x14ac:dyDescent="0.25">
      <c r="A14" s="123" t="s">
        <v>169</v>
      </c>
      <c r="B14" s="132" t="s">
        <v>224</v>
      </c>
      <c r="C14" s="133">
        <v>96</v>
      </c>
      <c r="D14" s="128"/>
      <c r="E14" s="128"/>
      <c r="F14" s="128"/>
      <c r="G14" s="128"/>
      <c r="H14" s="128"/>
      <c r="I14" s="128"/>
      <c r="J14" s="129">
        <v>1275</v>
      </c>
      <c r="K14" s="128"/>
      <c r="L14" s="128"/>
      <c r="M14" s="128"/>
      <c r="N14" s="129"/>
      <c r="O14" s="129"/>
      <c r="P14" s="129"/>
      <c r="Q14" s="129"/>
      <c r="R14" s="129"/>
      <c r="S14" s="129">
        <f>J14-W14</f>
        <v>255</v>
      </c>
      <c r="T14" s="129"/>
      <c r="U14" s="128"/>
      <c r="V14" s="129"/>
      <c r="W14" s="129">
        <v>1020</v>
      </c>
      <c r="X14" s="129"/>
      <c r="Y14" s="128"/>
      <c r="Z14" s="143">
        <f t="shared" si="0"/>
        <v>0</v>
      </c>
    </row>
    <row r="15" spans="1:26" x14ac:dyDescent="0.25">
      <c r="A15" s="123" t="s">
        <v>170</v>
      </c>
      <c r="B15" s="124" t="s">
        <v>225</v>
      </c>
      <c r="C15" s="125">
        <v>97</v>
      </c>
      <c r="D15" s="128">
        <v>180000</v>
      </c>
      <c r="E15" s="128"/>
      <c r="F15" s="128"/>
      <c r="G15" s="128"/>
      <c r="H15" s="128"/>
      <c r="I15" s="128"/>
      <c r="J15" s="129"/>
      <c r="K15" s="128"/>
      <c r="L15" s="128"/>
      <c r="M15" s="128">
        <v>225000</v>
      </c>
      <c r="N15" s="129"/>
      <c r="O15" s="129"/>
      <c r="P15" s="129"/>
      <c r="Q15" s="129"/>
      <c r="R15" s="129">
        <v>45000</v>
      </c>
      <c r="S15" s="129"/>
      <c r="T15" s="129"/>
      <c r="U15" s="128"/>
      <c r="V15" s="129"/>
      <c r="W15" s="129"/>
      <c r="X15" s="129"/>
      <c r="Y15" s="128"/>
      <c r="Z15" s="143">
        <f t="shared" si="0"/>
        <v>0</v>
      </c>
    </row>
    <row r="16" spans="1:26" x14ac:dyDescent="0.25">
      <c r="A16" s="123" t="s">
        <v>171</v>
      </c>
      <c r="B16" s="124" t="s">
        <v>64</v>
      </c>
      <c r="C16" s="125">
        <v>98</v>
      </c>
      <c r="D16" s="130"/>
      <c r="E16" s="130"/>
      <c r="F16" s="130"/>
      <c r="G16" s="130"/>
      <c r="H16" s="130"/>
      <c r="I16" s="130">
        <v>213750</v>
      </c>
      <c r="J16" s="130"/>
      <c r="K16" s="130"/>
      <c r="L16" s="130">
        <v>213750</v>
      </c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43">
        <f t="shared" si="0"/>
        <v>0</v>
      </c>
    </row>
    <row r="17" spans="1:26" x14ac:dyDescent="0.25">
      <c r="A17" s="123" t="s">
        <v>171</v>
      </c>
      <c r="B17" s="124" t="s">
        <v>226</v>
      </c>
      <c r="C17" s="125">
        <v>98</v>
      </c>
      <c r="D17" s="128"/>
      <c r="E17" s="128">
        <v>9000</v>
      </c>
      <c r="F17" s="128"/>
      <c r="G17" s="128"/>
      <c r="H17" s="128"/>
      <c r="I17" s="128"/>
      <c r="J17" s="128"/>
      <c r="K17" s="128"/>
      <c r="L17" s="128">
        <v>11250</v>
      </c>
      <c r="M17" s="128"/>
      <c r="N17" s="128"/>
      <c r="O17" s="128"/>
      <c r="P17" s="128"/>
      <c r="Q17" s="128"/>
      <c r="R17" s="128"/>
      <c r="S17" s="128">
        <v>2250</v>
      </c>
      <c r="T17" s="128"/>
      <c r="U17" s="128"/>
      <c r="V17" s="128"/>
      <c r="W17" s="128"/>
      <c r="X17" s="128"/>
      <c r="Y17" s="128"/>
      <c r="Z17" s="143">
        <f t="shared" si="0"/>
        <v>0</v>
      </c>
    </row>
    <row r="18" spans="1:26" x14ac:dyDescent="0.25">
      <c r="A18" s="123" t="s">
        <v>227</v>
      </c>
      <c r="B18" s="124" t="s">
        <v>64</v>
      </c>
      <c r="C18" s="125">
        <v>99</v>
      </c>
      <c r="D18" s="126"/>
      <c r="E18" s="126"/>
      <c r="F18" s="126"/>
      <c r="G18" s="126"/>
      <c r="H18" s="126"/>
      <c r="I18" s="126">
        <v>21825</v>
      </c>
      <c r="J18" s="126"/>
      <c r="K18" s="126"/>
      <c r="L18" s="126"/>
      <c r="M18" s="126"/>
      <c r="N18" s="126">
        <v>21825</v>
      </c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43">
        <f t="shared" si="0"/>
        <v>0</v>
      </c>
    </row>
    <row r="19" spans="1:26" x14ac:dyDescent="0.25">
      <c r="A19" s="144" t="s">
        <v>227</v>
      </c>
      <c r="B19" s="117" t="s">
        <v>228</v>
      </c>
      <c r="C19" s="118">
        <v>99</v>
      </c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>
        <v>675</v>
      </c>
      <c r="O19" s="134"/>
      <c r="P19" s="134"/>
      <c r="Q19" s="134"/>
      <c r="R19" s="134"/>
      <c r="S19" s="134">
        <f>N19-Y19</f>
        <v>135</v>
      </c>
      <c r="T19" s="134"/>
      <c r="U19" s="134"/>
      <c r="V19" s="134"/>
      <c r="W19" s="134"/>
      <c r="X19" s="134"/>
      <c r="Y19" s="134">
        <v>540</v>
      </c>
      <c r="Z19" s="122">
        <f t="shared" si="0"/>
        <v>0</v>
      </c>
    </row>
    <row r="20" spans="1:26" x14ac:dyDescent="0.25">
      <c r="A20" s="145"/>
      <c r="B20" s="145"/>
      <c r="C20" s="146"/>
      <c r="D20" s="145"/>
      <c r="E20" s="145"/>
      <c r="F20" s="145"/>
      <c r="G20" s="145"/>
      <c r="H20" s="145"/>
      <c r="I20" s="145"/>
      <c r="J20" s="145"/>
      <c r="K20" s="145"/>
      <c r="V20" s="147"/>
      <c r="W20" s="147"/>
      <c r="X20" s="147"/>
      <c r="Y20" s="147"/>
    </row>
    <row r="21" spans="1:26" x14ac:dyDescent="0.25">
      <c r="A21" s="124"/>
      <c r="B21" s="124"/>
      <c r="C21" s="148"/>
      <c r="D21" s="124"/>
      <c r="E21" s="124"/>
      <c r="F21" s="124"/>
      <c r="G21" s="124"/>
      <c r="H21" s="124"/>
      <c r="I21" s="124"/>
      <c r="J21" s="124"/>
      <c r="K21" s="124"/>
      <c r="V21" s="147"/>
      <c r="W21" s="147"/>
      <c r="X21" s="147"/>
      <c r="Y21" s="147"/>
    </row>
    <row r="22" spans="1:26" x14ac:dyDescent="0.25">
      <c r="A22" s="124"/>
      <c r="B22" s="124"/>
      <c r="C22" s="148"/>
      <c r="D22" s="124"/>
      <c r="E22" s="124"/>
      <c r="F22" s="124"/>
      <c r="G22" s="124"/>
      <c r="H22" s="124"/>
      <c r="I22" s="124"/>
      <c r="J22" s="124"/>
      <c r="K22" s="124"/>
      <c r="V22" s="147"/>
      <c r="W22" s="147"/>
      <c r="X22" s="147"/>
      <c r="Y22" s="147"/>
    </row>
    <row r="23" spans="1:26" x14ac:dyDescent="0.25">
      <c r="A23" s="124"/>
      <c r="B23" s="124"/>
      <c r="C23" s="148"/>
      <c r="D23" s="124"/>
      <c r="E23" s="124"/>
      <c r="F23" s="124"/>
      <c r="G23" s="124"/>
      <c r="H23" s="124"/>
      <c r="I23" s="124"/>
      <c r="J23" s="124"/>
      <c r="K23" s="124"/>
      <c r="V23" s="147"/>
      <c r="W23" s="147"/>
      <c r="X23" s="147"/>
      <c r="Y23" s="147"/>
    </row>
    <row r="24" spans="1:26" x14ac:dyDescent="0.25">
      <c r="V24" s="147"/>
      <c r="W24" s="147"/>
      <c r="X24" s="147"/>
      <c r="Y24" s="147"/>
    </row>
    <row r="25" spans="1:26" x14ac:dyDescent="0.25">
      <c r="V25" s="147"/>
      <c r="W25" s="147"/>
      <c r="X25" s="147"/>
      <c r="Y25" s="147"/>
    </row>
    <row r="26" spans="1:26" x14ac:dyDescent="0.25">
      <c r="V26" s="147"/>
      <c r="W26" s="147"/>
      <c r="X26" s="147"/>
      <c r="Y26" s="147"/>
    </row>
    <row r="27" spans="1:26" x14ac:dyDescent="0.25">
      <c r="V27" s="147"/>
      <c r="W27" s="147"/>
      <c r="X27" s="147"/>
      <c r="Y27" s="147"/>
    </row>
    <row r="28" spans="1:26" x14ac:dyDescent="0.25">
      <c r="V28" s="147"/>
      <c r="W28" s="147"/>
      <c r="X28" s="147"/>
      <c r="Y28" s="147"/>
    </row>
  </sheetData>
  <mergeCells count="1">
    <mergeCell ref="X6:Y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20"/>
  <sheetViews>
    <sheetView workbookViewId="0"/>
  </sheetViews>
  <sheetFormatPr baseColWidth="10" defaultRowHeight="15" x14ac:dyDescent="0.25"/>
  <cols>
    <col min="1" max="1" width="6" customWidth="1"/>
    <col min="2" max="2" width="19.7109375" bestFit="1" customWidth="1"/>
    <col min="3" max="3" width="5.5703125" customWidth="1"/>
    <col min="4" max="25" width="8.28515625" customWidth="1"/>
  </cols>
  <sheetData>
    <row r="5" spans="1:26" x14ac:dyDescent="0.25">
      <c r="A5" s="109" t="s">
        <v>264</v>
      </c>
    </row>
    <row r="6" spans="1:26" x14ac:dyDescent="0.25">
      <c r="A6" s="110" t="s">
        <v>229</v>
      </c>
      <c r="B6" s="111"/>
      <c r="C6" s="112" t="s">
        <v>33</v>
      </c>
      <c r="D6" s="113">
        <v>1250</v>
      </c>
      <c r="E6" s="114"/>
      <c r="F6" s="113">
        <v>15001</v>
      </c>
      <c r="G6" s="113"/>
      <c r="H6" s="115">
        <v>1900</v>
      </c>
      <c r="I6" s="114"/>
      <c r="J6" s="113">
        <v>1920</v>
      </c>
      <c r="K6" s="114"/>
      <c r="L6" s="115">
        <v>24001</v>
      </c>
      <c r="M6" s="114"/>
      <c r="N6" s="115">
        <v>24002</v>
      </c>
      <c r="O6" s="113"/>
      <c r="P6" s="115">
        <v>2700</v>
      </c>
      <c r="Q6" s="113"/>
      <c r="R6" s="115">
        <v>2710</v>
      </c>
      <c r="S6" s="113"/>
      <c r="T6" s="115">
        <v>3000</v>
      </c>
      <c r="U6" s="114"/>
      <c r="V6" s="115">
        <v>4300</v>
      </c>
      <c r="W6" s="113"/>
      <c r="X6" s="169" t="s">
        <v>37</v>
      </c>
      <c r="Y6" s="170"/>
      <c r="Z6" s="142"/>
    </row>
    <row r="7" spans="1:26" x14ac:dyDescent="0.25">
      <c r="A7" s="116" t="s">
        <v>14</v>
      </c>
      <c r="B7" s="117" t="s">
        <v>15</v>
      </c>
      <c r="C7" s="118" t="s">
        <v>38</v>
      </c>
      <c r="D7" s="119" t="s">
        <v>39</v>
      </c>
      <c r="E7" s="120"/>
      <c r="F7" s="119" t="s">
        <v>230</v>
      </c>
      <c r="G7" s="120"/>
      <c r="H7" s="119" t="s">
        <v>42</v>
      </c>
      <c r="I7" s="120"/>
      <c r="J7" s="121" t="s">
        <v>97</v>
      </c>
      <c r="K7" s="120"/>
      <c r="L7" s="122" t="s">
        <v>231</v>
      </c>
      <c r="M7" s="120"/>
      <c r="N7" s="119" t="s">
        <v>232</v>
      </c>
      <c r="O7" s="121"/>
      <c r="P7" s="119" t="s">
        <v>214</v>
      </c>
      <c r="Q7" s="121"/>
      <c r="R7" s="119" t="s">
        <v>215</v>
      </c>
      <c r="S7" s="121"/>
      <c r="T7" s="119" t="s">
        <v>216</v>
      </c>
      <c r="U7" s="120"/>
      <c r="V7" s="119" t="s">
        <v>49</v>
      </c>
      <c r="W7" s="121"/>
      <c r="X7" s="119" t="s">
        <v>50</v>
      </c>
      <c r="Y7" s="120"/>
      <c r="Z7" s="122" t="s">
        <v>102</v>
      </c>
    </row>
    <row r="8" spans="1:26" x14ac:dyDescent="0.25">
      <c r="A8" s="123" t="s">
        <v>185</v>
      </c>
      <c r="B8" s="124" t="s">
        <v>52</v>
      </c>
      <c r="C8" s="125">
        <v>1</v>
      </c>
      <c r="D8" s="126"/>
      <c r="E8" s="126"/>
      <c r="F8" s="126"/>
      <c r="G8" s="126"/>
      <c r="H8" s="126"/>
      <c r="I8" s="126">
        <v>125</v>
      </c>
      <c r="J8" s="127"/>
      <c r="K8" s="126"/>
      <c r="L8" s="126"/>
      <c r="M8" s="126"/>
      <c r="N8" s="127"/>
      <c r="O8" s="127"/>
      <c r="P8" s="127"/>
      <c r="Q8" s="127"/>
      <c r="R8" s="127">
        <v>25</v>
      </c>
      <c r="S8" s="127"/>
      <c r="T8" s="127"/>
      <c r="U8" s="126"/>
      <c r="V8" s="127"/>
      <c r="W8" s="127"/>
      <c r="X8" s="127">
        <v>100</v>
      </c>
      <c r="Y8" s="126"/>
      <c r="Z8" s="143">
        <f>D8+F8+H8+J8+L8+N8+P8+R8+T8+V8+X8-E8-G8-I8-K8-M8-O8-Q8-S8-U8-W8-Y8</f>
        <v>0</v>
      </c>
    </row>
    <row r="9" spans="1:26" x14ac:dyDescent="0.25">
      <c r="A9" s="123" t="s">
        <v>187</v>
      </c>
      <c r="B9" s="124" t="s">
        <v>60</v>
      </c>
      <c r="C9" s="125">
        <v>2</v>
      </c>
      <c r="D9" s="128"/>
      <c r="E9" s="128"/>
      <c r="F9" s="128"/>
      <c r="G9" s="128"/>
      <c r="H9" s="128"/>
      <c r="I9" s="128"/>
      <c r="J9" s="129"/>
      <c r="K9" s="128">
        <v>2500</v>
      </c>
      <c r="L9" s="128"/>
      <c r="M9" s="128"/>
      <c r="N9" s="129"/>
      <c r="O9" s="129"/>
      <c r="P9" s="129"/>
      <c r="Q9" s="129"/>
      <c r="R9" s="129">
        <v>500</v>
      </c>
      <c r="S9" s="129"/>
      <c r="T9" s="129"/>
      <c r="U9" s="128"/>
      <c r="V9" s="129"/>
      <c r="W9" s="129"/>
      <c r="X9" s="129">
        <v>2000</v>
      </c>
      <c r="Y9" s="128"/>
      <c r="Z9" s="143">
        <f t="shared" ref="Z9:Z19" si="0">D9+F9+H9+J9+L9+N9+P9+R9+T9+V9+X9-E9-G9-I9-K9-M9-O9-Q9-S9-U9-W9-Y9</f>
        <v>0</v>
      </c>
    </row>
    <row r="10" spans="1:26" x14ac:dyDescent="0.25">
      <c r="A10" s="123" t="s">
        <v>233</v>
      </c>
      <c r="B10" s="124" t="s">
        <v>234</v>
      </c>
      <c r="C10" s="125">
        <v>3</v>
      </c>
      <c r="D10" s="130"/>
      <c r="E10" s="130"/>
      <c r="F10" s="130">
        <v>6500</v>
      </c>
      <c r="G10" s="130"/>
      <c r="H10" s="130"/>
      <c r="I10" s="130"/>
      <c r="J10" s="131"/>
      <c r="K10" s="130"/>
      <c r="L10" s="130"/>
      <c r="M10" s="130"/>
      <c r="N10" s="131"/>
      <c r="O10" s="131"/>
      <c r="P10" s="131"/>
      <c r="Q10" s="131">
        <v>1300</v>
      </c>
      <c r="R10" s="131"/>
      <c r="S10" s="131"/>
      <c r="T10" s="131"/>
      <c r="U10" s="130">
        <v>5200</v>
      </c>
      <c r="V10" s="131"/>
      <c r="W10" s="131"/>
      <c r="X10" s="131"/>
      <c r="Y10" s="130"/>
      <c r="Z10" s="143">
        <f t="shared" si="0"/>
        <v>0</v>
      </c>
    </row>
    <row r="11" spans="1:26" x14ac:dyDescent="0.25">
      <c r="A11" s="123" t="s">
        <v>191</v>
      </c>
      <c r="B11" s="124" t="s">
        <v>235</v>
      </c>
      <c r="C11" s="125">
        <v>4</v>
      </c>
      <c r="D11" s="128"/>
      <c r="E11" s="128"/>
      <c r="F11" s="128"/>
      <c r="G11" s="128"/>
      <c r="H11" s="128"/>
      <c r="I11" s="128"/>
      <c r="J11" s="127"/>
      <c r="K11" s="126"/>
      <c r="L11" s="128"/>
      <c r="M11" s="128">
        <v>28750</v>
      </c>
      <c r="N11" s="127"/>
      <c r="O11" s="127"/>
      <c r="P11" s="127"/>
      <c r="Q11" s="127"/>
      <c r="R11" s="127">
        <v>5750</v>
      </c>
      <c r="S11" s="127"/>
      <c r="T11" s="127"/>
      <c r="U11" s="126"/>
      <c r="V11" s="127">
        <v>23000</v>
      </c>
      <c r="W11" s="127"/>
      <c r="X11" s="127"/>
      <c r="Y11" s="126"/>
      <c r="Z11" s="143">
        <f t="shared" si="0"/>
        <v>0</v>
      </c>
    </row>
    <row r="12" spans="1:26" x14ac:dyDescent="0.25">
      <c r="A12" s="123" t="s">
        <v>236</v>
      </c>
      <c r="B12" s="132" t="s">
        <v>64</v>
      </c>
      <c r="C12" s="125">
        <v>5</v>
      </c>
      <c r="D12" s="128"/>
      <c r="E12" s="128"/>
      <c r="F12" s="128"/>
      <c r="G12" s="128"/>
      <c r="H12" s="128"/>
      <c r="I12" s="128"/>
      <c r="J12" s="129"/>
      <c r="K12" s="128">
        <v>27887</v>
      </c>
      <c r="L12" s="128">
        <v>27887</v>
      </c>
      <c r="M12" s="128"/>
      <c r="N12" s="129"/>
      <c r="O12" s="129"/>
      <c r="P12" s="129"/>
      <c r="Q12" s="129"/>
      <c r="R12" s="129"/>
      <c r="S12" s="129"/>
      <c r="T12" s="129"/>
      <c r="U12" s="128"/>
      <c r="V12" s="129"/>
      <c r="W12" s="129"/>
      <c r="X12" s="129"/>
      <c r="Y12" s="128"/>
      <c r="Z12" s="143">
        <f t="shared" si="0"/>
        <v>0</v>
      </c>
    </row>
    <row r="13" spans="1:26" x14ac:dyDescent="0.25">
      <c r="A13" s="123" t="s">
        <v>236</v>
      </c>
      <c r="B13" s="124" t="s">
        <v>228</v>
      </c>
      <c r="C13" s="125">
        <v>5</v>
      </c>
      <c r="D13" s="130"/>
      <c r="E13" s="130"/>
      <c r="F13" s="130"/>
      <c r="G13" s="130"/>
      <c r="H13" s="130"/>
      <c r="I13" s="130"/>
      <c r="J13" s="131"/>
      <c r="K13" s="130"/>
      <c r="L13" s="130">
        <v>863</v>
      </c>
      <c r="M13" s="130"/>
      <c r="N13" s="131"/>
      <c r="O13" s="131"/>
      <c r="P13" s="131"/>
      <c r="Q13" s="131"/>
      <c r="R13" s="131"/>
      <c r="S13" s="131">
        <f>L13-W13</f>
        <v>173</v>
      </c>
      <c r="T13" s="131"/>
      <c r="U13" s="130"/>
      <c r="V13" s="131"/>
      <c r="W13" s="131">
        <v>690</v>
      </c>
      <c r="X13" s="131"/>
      <c r="Y13" s="130"/>
      <c r="Z13" s="143">
        <f t="shared" si="0"/>
        <v>0</v>
      </c>
    </row>
    <row r="14" spans="1:26" x14ac:dyDescent="0.25">
      <c r="A14" s="123" t="s">
        <v>193</v>
      </c>
      <c r="B14" s="132" t="s">
        <v>237</v>
      </c>
      <c r="C14" s="133">
        <v>6</v>
      </c>
      <c r="D14" s="128"/>
      <c r="E14" s="128"/>
      <c r="F14" s="128"/>
      <c r="G14" s="128"/>
      <c r="H14" s="128"/>
      <c r="I14" s="128">
        <v>200</v>
      </c>
      <c r="J14" s="129"/>
      <c r="K14" s="128"/>
      <c r="L14" s="128"/>
      <c r="M14" s="128"/>
      <c r="N14" s="129"/>
      <c r="O14" s="129"/>
      <c r="P14" s="129"/>
      <c r="Q14" s="129"/>
      <c r="R14" s="129">
        <v>40</v>
      </c>
      <c r="S14" s="129"/>
      <c r="T14" s="129"/>
      <c r="U14" s="128"/>
      <c r="V14" s="129"/>
      <c r="W14" s="129"/>
      <c r="X14" s="129">
        <v>160</v>
      </c>
      <c r="Y14" s="128"/>
      <c r="Z14" s="143">
        <f t="shared" si="0"/>
        <v>0</v>
      </c>
    </row>
    <row r="15" spans="1:26" x14ac:dyDescent="0.25">
      <c r="A15" s="123" t="s">
        <v>238</v>
      </c>
      <c r="B15" s="124" t="s">
        <v>58</v>
      </c>
      <c r="C15" s="125">
        <v>7</v>
      </c>
      <c r="D15" s="128"/>
      <c r="E15" s="128"/>
      <c r="F15" s="128"/>
      <c r="G15" s="128">
        <v>6370</v>
      </c>
      <c r="H15" s="128"/>
      <c r="I15" s="128"/>
      <c r="J15" s="129">
        <v>6370</v>
      </c>
      <c r="K15" s="128"/>
      <c r="L15" s="128"/>
      <c r="M15" s="128"/>
      <c r="N15" s="129"/>
      <c r="O15" s="129"/>
      <c r="P15" s="129"/>
      <c r="Q15" s="129"/>
      <c r="R15" s="129"/>
      <c r="S15" s="129"/>
      <c r="T15" s="129"/>
      <c r="U15" s="128"/>
      <c r="V15" s="129"/>
      <c r="W15" s="129"/>
      <c r="X15" s="129"/>
      <c r="Y15" s="128"/>
      <c r="Z15" s="143">
        <f t="shared" si="0"/>
        <v>0</v>
      </c>
    </row>
    <row r="16" spans="1:26" x14ac:dyDescent="0.25">
      <c r="A16" s="123" t="s">
        <v>238</v>
      </c>
      <c r="B16" s="124" t="s">
        <v>224</v>
      </c>
      <c r="C16" s="125">
        <v>7</v>
      </c>
      <c r="D16" s="130"/>
      <c r="E16" s="130"/>
      <c r="F16" s="130"/>
      <c r="G16" s="130">
        <v>130</v>
      </c>
      <c r="H16" s="130"/>
      <c r="I16" s="130"/>
      <c r="J16" s="130"/>
      <c r="K16" s="130"/>
      <c r="L16" s="130"/>
      <c r="M16" s="130"/>
      <c r="N16" s="130"/>
      <c r="O16" s="130"/>
      <c r="P16" s="130">
        <v>26</v>
      </c>
      <c r="Q16" s="130"/>
      <c r="R16" s="130"/>
      <c r="S16" s="130"/>
      <c r="T16" s="130">
        <v>104</v>
      </c>
      <c r="U16" s="130"/>
      <c r="V16" s="130"/>
      <c r="W16" s="130"/>
      <c r="X16" s="130"/>
      <c r="Y16" s="130"/>
      <c r="Z16" s="143">
        <f t="shared" si="0"/>
        <v>0</v>
      </c>
    </row>
    <row r="17" spans="1:26" x14ac:dyDescent="0.25">
      <c r="A17" s="123" t="s">
        <v>196</v>
      </c>
      <c r="B17" s="124" t="s">
        <v>239</v>
      </c>
      <c r="C17" s="125">
        <v>8</v>
      </c>
      <c r="D17" s="128">
        <v>20000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>
        <v>25000</v>
      </c>
      <c r="P17" s="128"/>
      <c r="Q17" s="128"/>
      <c r="R17" s="128">
        <v>5000</v>
      </c>
      <c r="S17" s="128"/>
      <c r="T17" s="128"/>
      <c r="U17" s="128"/>
      <c r="V17" s="128"/>
      <c r="W17" s="128"/>
      <c r="X17" s="128"/>
      <c r="Y17" s="128"/>
      <c r="Z17" s="143">
        <f t="shared" si="0"/>
        <v>0</v>
      </c>
    </row>
    <row r="18" spans="1:26" x14ac:dyDescent="0.25">
      <c r="A18" s="123" t="s">
        <v>196</v>
      </c>
      <c r="B18" s="124" t="s">
        <v>64</v>
      </c>
      <c r="C18" s="125">
        <v>9</v>
      </c>
      <c r="D18" s="126"/>
      <c r="E18" s="126"/>
      <c r="F18" s="126"/>
      <c r="G18" s="126"/>
      <c r="H18" s="126"/>
      <c r="I18" s="126"/>
      <c r="J18" s="126"/>
      <c r="K18" s="126">
        <v>24500</v>
      </c>
      <c r="L18" s="126"/>
      <c r="M18" s="126"/>
      <c r="N18" s="126">
        <v>24500</v>
      </c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43">
        <f t="shared" si="0"/>
        <v>0</v>
      </c>
    </row>
    <row r="19" spans="1:26" x14ac:dyDescent="0.25">
      <c r="A19" s="144" t="s">
        <v>196</v>
      </c>
      <c r="B19" s="117" t="s">
        <v>224</v>
      </c>
      <c r="C19" s="118">
        <v>9</v>
      </c>
      <c r="D19" s="134"/>
      <c r="E19" s="134">
        <v>400</v>
      </c>
      <c r="F19" s="134"/>
      <c r="G19" s="134"/>
      <c r="H19" s="134"/>
      <c r="I19" s="134"/>
      <c r="J19" s="134"/>
      <c r="K19" s="134"/>
      <c r="L19" s="134"/>
      <c r="M19" s="134"/>
      <c r="N19" s="134">
        <v>500</v>
      </c>
      <c r="O19" s="134"/>
      <c r="P19" s="134"/>
      <c r="Q19" s="134"/>
      <c r="R19" s="134"/>
      <c r="S19" s="134">
        <v>100</v>
      </c>
      <c r="T19" s="134"/>
      <c r="U19" s="134"/>
      <c r="V19" s="134"/>
      <c r="W19" s="134"/>
      <c r="X19" s="134"/>
      <c r="Y19" s="134"/>
      <c r="Z19" s="122">
        <f t="shared" si="0"/>
        <v>0</v>
      </c>
    </row>
    <row r="20" spans="1:26" x14ac:dyDescent="0.25">
      <c r="A20" s="145"/>
      <c r="B20" s="145"/>
      <c r="C20" s="146"/>
      <c r="D20" s="145"/>
      <c r="E20" s="145"/>
      <c r="F20" s="145"/>
      <c r="G20" s="145"/>
      <c r="H20" s="145"/>
      <c r="I20" s="145"/>
      <c r="J20" s="145"/>
      <c r="K20" s="145"/>
      <c r="V20" s="147"/>
      <c r="W20" s="147"/>
      <c r="X20" s="147"/>
      <c r="Y20" s="147"/>
    </row>
  </sheetData>
  <mergeCells count="1">
    <mergeCell ref="X6:Y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28"/>
  <sheetViews>
    <sheetView tabSelected="1" workbookViewId="0">
      <selection activeCell="D3" sqref="D3"/>
    </sheetView>
  </sheetViews>
  <sheetFormatPr baseColWidth="10" defaultRowHeight="15" x14ac:dyDescent="0.25"/>
  <sheetData>
    <row r="5" spans="1:9" x14ac:dyDescent="0.25">
      <c r="A5" s="18" t="s">
        <v>265</v>
      </c>
    </row>
    <row r="6" spans="1:9" x14ac:dyDescent="0.25">
      <c r="A6" s="19" t="s">
        <v>240</v>
      </c>
      <c r="B6" s="20"/>
      <c r="C6" s="21" t="s">
        <v>33</v>
      </c>
      <c r="D6" s="162" t="s">
        <v>34</v>
      </c>
      <c r="E6" s="163"/>
      <c r="F6" s="162" t="s">
        <v>247</v>
      </c>
      <c r="G6" s="163"/>
      <c r="H6" s="162">
        <v>2740</v>
      </c>
      <c r="I6" s="163"/>
    </row>
    <row r="7" spans="1:9" x14ac:dyDescent="0.25">
      <c r="A7" s="25" t="s">
        <v>14</v>
      </c>
      <c r="B7" s="26" t="s">
        <v>15</v>
      </c>
      <c r="C7" s="27" t="s">
        <v>38</v>
      </c>
      <c r="D7" s="159" t="s">
        <v>46</v>
      </c>
      <c r="E7" s="160"/>
      <c r="F7" s="159" t="s">
        <v>46</v>
      </c>
      <c r="G7" s="160"/>
      <c r="H7" s="159" t="s">
        <v>47</v>
      </c>
      <c r="I7" s="160"/>
    </row>
    <row r="8" spans="1:9" x14ac:dyDescent="0.25">
      <c r="A8" s="31" t="s">
        <v>241</v>
      </c>
      <c r="B8" s="40" t="s">
        <v>242</v>
      </c>
      <c r="C8" s="33"/>
      <c r="D8" s="35"/>
      <c r="E8" s="35">
        <v>132250</v>
      </c>
      <c r="F8" s="35">
        <v>86410</v>
      </c>
      <c r="G8" s="35">
        <v>960</v>
      </c>
      <c r="H8" s="35">
        <v>43830</v>
      </c>
      <c r="I8" s="149">
        <v>43830</v>
      </c>
    </row>
    <row r="9" spans="1:9" x14ac:dyDescent="0.25">
      <c r="A9" s="31" t="s">
        <v>241</v>
      </c>
      <c r="B9" s="40" t="s">
        <v>22</v>
      </c>
      <c r="C9" s="33"/>
      <c r="D9" s="38">
        <v>132250</v>
      </c>
      <c r="E9" s="38"/>
      <c r="F9" s="38"/>
      <c r="G9" s="38"/>
      <c r="H9" s="38"/>
      <c r="I9" s="38">
        <v>132250</v>
      </c>
    </row>
    <row r="10" spans="1:9" x14ac:dyDescent="0.25">
      <c r="A10" s="31" t="s">
        <v>241</v>
      </c>
      <c r="B10" s="93" t="s">
        <v>23</v>
      </c>
      <c r="C10" s="150"/>
      <c r="D10" s="78"/>
      <c r="E10" s="78"/>
      <c r="F10" s="78"/>
      <c r="G10" s="78">
        <f>F8-G8</f>
        <v>85450</v>
      </c>
      <c r="H10" s="78">
        <v>85450</v>
      </c>
      <c r="I10" s="78"/>
    </row>
    <row r="11" spans="1:9" x14ac:dyDescent="0.25">
      <c r="A11" s="31" t="s">
        <v>241</v>
      </c>
      <c r="B11" s="104" t="s">
        <v>145</v>
      </c>
      <c r="D11" s="88">
        <f t="shared" ref="D11:I11" si="0">SUM(D8:D10)</f>
        <v>132250</v>
      </c>
      <c r="E11" s="88">
        <f t="shared" si="0"/>
        <v>132250</v>
      </c>
      <c r="F11" s="88">
        <f t="shared" si="0"/>
        <v>86410</v>
      </c>
      <c r="G11" s="88">
        <f t="shared" si="0"/>
        <v>86410</v>
      </c>
      <c r="H11" s="88">
        <f t="shared" si="0"/>
        <v>129280</v>
      </c>
      <c r="I11" s="88">
        <f t="shared" si="0"/>
        <v>176080</v>
      </c>
    </row>
    <row r="12" spans="1:9" x14ac:dyDescent="0.25">
      <c r="A12" s="31" t="s">
        <v>241</v>
      </c>
      <c r="B12" s="151" t="s">
        <v>146</v>
      </c>
      <c r="D12" s="37"/>
      <c r="E12" s="37"/>
      <c r="F12" s="37"/>
      <c r="G12" s="37"/>
      <c r="H12" s="37"/>
      <c r="I12" s="37"/>
    </row>
    <row r="13" spans="1:9" x14ac:dyDescent="0.25">
      <c r="A13" s="31" t="s">
        <v>241</v>
      </c>
      <c r="B13" s="104" t="s">
        <v>243</v>
      </c>
      <c r="D13" s="78"/>
      <c r="E13" s="78"/>
      <c r="F13" s="78"/>
      <c r="G13" s="78"/>
      <c r="H13" s="78">
        <f>I14-H11</f>
        <v>46800</v>
      </c>
      <c r="I13" s="78"/>
    </row>
    <row r="14" spans="1:9" ht="15.75" thickBot="1" x14ac:dyDescent="0.3">
      <c r="B14" s="104" t="s">
        <v>244</v>
      </c>
      <c r="D14" s="152">
        <f t="shared" ref="D14:I14" si="1">SUM(D11:D13)</f>
        <v>132250</v>
      </c>
      <c r="E14" s="152">
        <f t="shared" si="1"/>
        <v>132250</v>
      </c>
      <c r="F14" s="152">
        <f t="shared" si="1"/>
        <v>86410</v>
      </c>
      <c r="G14" s="152">
        <f t="shared" si="1"/>
        <v>86410</v>
      </c>
      <c r="H14" s="152">
        <f t="shared" si="1"/>
        <v>176080</v>
      </c>
      <c r="I14" s="152">
        <f t="shared" si="1"/>
        <v>176080</v>
      </c>
    </row>
    <row r="15" spans="1:9" ht="15.75" thickTop="1" x14ac:dyDescent="0.25"/>
    <row r="18" spans="1:17" x14ac:dyDescent="0.25">
      <c r="F18" s="155"/>
      <c r="G18" s="155"/>
      <c r="H18" s="155"/>
      <c r="I18" s="155"/>
      <c r="J18" s="155"/>
    </row>
    <row r="21" spans="1:17" x14ac:dyDescent="0.25">
      <c r="E21" s="153"/>
    </row>
    <row r="24" spans="1:17" x14ac:dyDescent="0.25">
      <c r="Q24">
        <f>529000*0.25</f>
        <v>132250</v>
      </c>
    </row>
    <row r="28" spans="1:17" x14ac:dyDescent="0.25">
      <c r="A28" s="154" t="s">
        <v>245</v>
      </c>
      <c r="B28" s="155" t="s">
        <v>246</v>
      </c>
      <c r="C28" s="155"/>
      <c r="D28" s="155"/>
      <c r="E28" s="156">
        <f>E8/0.25</f>
        <v>529000</v>
      </c>
      <c r="F28" t="s">
        <v>249</v>
      </c>
    </row>
  </sheetData>
  <mergeCells count="6">
    <mergeCell ref="D6:E6"/>
    <mergeCell ref="F6:G6"/>
    <mergeCell ref="H6:I6"/>
    <mergeCell ref="D7:E7"/>
    <mergeCell ref="F7:G7"/>
    <mergeCell ref="H7:I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1"/>
  <sheetViews>
    <sheetView topLeftCell="B13" workbookViewId="0">
      <selection activeCell="D6" sqref="D6"/>
    </sheetView>
  </sheetViews>
  <sheetFormatPr baseColWidth="10" defaultRowHeight="15" x14ac:dyDescent="0.25"/>
  <cols>
    <col min="2" max="2" width="20.28515625" customWidth="1"/>
    <col min="4" max="4" width="10.7109375" customWidth="1"/>
  </cols>
  <sheetData>
    <row r="5" spans="1:8" x14ac:dyDescent="0.25">
      <c r="A5" s="171" t="s">
        <v>256</v>
      </c>
    </row>
    <row r="8" spans="1:8" s="2" customFormat="1" ht="50.1" customHeight="1" x14ac:dyDescent="0.25">
      <c r="A8" s="7" t="s">
        <v>14</v>
      </c>
      <c r="B8" s="15" t="s">
        <v>15</v>
      </c>
      <c r="C8" s="157" t="s">
        <v>11</v>
      </c>
      <c r="D8" s="158"/>
      <c r="E8" s="157" t="s">
        <v>9</v>
      </c>
      <c r="F8" s="158"/>
      <c r="G8" s="157" t="s">
        <v>10</v>
      </c>
      <c r="H8" s="158"/>
    </row>
    <row r="9" spans="1:8" x14ac:dyDescent="0.25">
      <c r="C9" s="8" t="s">
        <v>16</v>
      </c>
      <c r="D9" s="11" t="s">
        <v>17</v>
      </c>
      <c r="E9" s="13" t="s">
        <v>16</v>
      </c>
      <c r="F9" s="11" t="s">
        <v>17</v>
      </c>
      <c r="G9" s="12" t="s">
        <v>16</v>
      </c>
      <c r="H9" s="14" t="s">
        <v>17</v>
      </c>
    </row>
    <row r="10" spans="1:8" x14ac:dyDescent="0.25">
      <c r="A10" s="9" t="s">
        <v>12</v>
      </c>
      <c r="B10" s="10" t="s">
        <v>13</v>
      </c>
      <c r="C10" s="10"/>
      <c r="D10" s="10"/>
      <c r="E10" s="10"/>
      <c r="F10" s="10"/>
      <c r="G10" s="10"/>
      <c r="H10" s="17">
        <v>44000</v>
      </c>
    </row>
    <row r="11" spans="1:8" x14ac:dyDescent="0.25">
      <c r="A11" s="10" t="s">
        <v>18</v>
      </c>
      <c r="B11" s="10" t="s">
        <v>19</v>
      </c>
      <c r="C11" s="10"/>
      <c r="D11" s="17">
        <v>80000</v>
      </c>
      <c r="E11" s="17">
        <v>55000</v>
      </c>
      <c r="F11" s="10"/>
      <c r="G11" s="10"/>
      <c r="H11" s="10"/>
    </row>
    <row r="12" spans="1:8" x14ac:dyDescent="0.25">
      <c r="A12" s="10" t="s">
        <v>20</v>
      </c>
      <c r="B12" s="10" t="s">
        <v>19</v>
      </c>
      <c r="C12" s="10"/>
      <c r="D12" s="17">
        <v>85000</v>
      </c>
      <c r="E12" s="17">
        <v>65000</v>
      </c>
      <c r="F12" s="10"/>
      <c r="G12" s="17">
        <v>44000</v>
      </c>
      <c r="H12" s="10"/>
    </row>
    <row r="13" spans="1:8" x14ac:dyDescent="0.25">
      <c r="A13" s="10" t="s">
        <v>21</v>
      </c>
      <c r="B13" s="10" t="s">
        <v>22</v>
      </c>
      <c r="C13" s="17">
        <v>165000</v>
      </c>
      <c r="D13" s="10"/>
      <c r="E13" s="10"/>
      <c r="F13" s="10"/>
      <c r="G13" s="10"/>
      <c r="H13" s="17">
        <v>165000</v>
      </c>
    </row>
    <row r="14" spans="1:8" x14ac:dyDescent="0.25">
      <c r="A14" s="16" t="s">
        <v>21</v>
      </c>
      <c r="B14" s="10" t="s">
        <v>23</v>
      </c>
      <c r="C14" s="10"/>
      <c r="D14" s="10"/>
      <c r="E14" s="10"/>
      <c r="F14" s="17">
        <v>120000</v>
      </c>
      <c r="G14" s="17">
        <v>120000</v>
      </c>
      <c r="H14" s="10"/>
    </row>
    <row r="15" spans="1:8" x14ac:dyDescent="0.25">
      <c r="A15" s="10"/>
      <c r="B15" s="10"/>
      <c r="C15" s="10"/>
      <c r="D15" s="10"/>
      <c r="E15" s="10"/>
      <c r="F15" s="10"/>
      <c r="G15" s="10"/>
      <c r="H15" s="10"/>
    </row>
    <row r="16" spans="1:8" x14ac:dyDescent="0.25">
      <c r="A16" s="10" t="s">
        <v>24</v>
      </c>
      <c r="B16" s="10"/>
      <c r="C16" s="10"/>
      <c r="D16" s="10"/>
      <c r="E16" s="10"/>
      <c r="F16" s="10"/>
      <c r="G16" s="10"/>
      <c r="H16" s="10"/>
    </row>
    <row r="17" spans="1:8" x14ac:dyDescent="0.25">
      <c r="A17" s="10" t="s">
        <v>25</v>
      </c>
      <c r="B17" s="10" t="s">
        <v>29</v>
      </c>
      <c r="C17" s="10"/>
      <c r="D17" s="17">
        <v>84000</v>
      </c>
      <c r="E17" s="17">
        <v>57000</v>
      </c>
      <c r="F17" s="10"/>
      <c r="G17" s="10"/>
      <c r="H17" s="10"/>
    </row>
    <row r="18" spans="1:8" x14ac:dyDescent="0.25">
      <c r="A18" s="10" t="s">
        <v>26</v>
      </c>
      <c r="B18" s="10" t="s">
        <v>30</v>
      </c>
      <c r="C18" s="10"/>
      <c r="D18" s="17">
        <v>80000</v>
      </c>
      <c r="E18" s="17">
        <v>70000</v>
      </c>
      <c r="F18" s="10"/>
      <c r="G18" s="17">
        <v>45000</v>
      </c>
      <c r="H18" s="10"/>
    </row>
    <row r="19" spans="1:8" x14ac:dyDescent="0.25">
      <c r="A19" s="10" t="s">
        <v>27</v>
      </c>
      <c r="B19" s="10" t="s">
        <v>31</v>
      </c>
      <c r="C19" s="17">
        <v>164000</v>
      </c>
      <c r="D19" s="10"/>
      <c r="E19" s="10"/>
      <c r="G19" s="10"/>
      <c r="H19" s="17">
        <v>164000</v>
      </c>
    </row>
    <row r="20" spans="1:8" x14ac:dyDescent="0.25">
      <c r="A20" s="10" t="s">
        <v>27</v>
      </c>
      <c r="B20" s="10" t="s">
        <v>28</v>
      </c>
      <c r="C20" s="10"/>
      <c r="D20" s="10"/>
      <c r="E20" s="10"/>
      <c r="F20" s="17">
        <v>127000</v>
      </c>
      <c r="G20" s="17">
        <v>127000</v>
      </c>
      <c r="H20" s="10"/>
    </row>
    <row r="21" spans="1:8" x14ac:dyDescent="0.25">
      <c r="A21" s="10"/>
      <c r="B21" s="10"/>
      <c r="C21" s="10"/>
      <c r="D21" s="10"/>
      <c r="E21" s="10"/>
      <c r="F21" s="10"/>
      <c r="G21" s="10"/>
      <c r="H21" s="10"/>
    </row>
  </sheetData>
  <mergeCells count="3">
    <mergeCell ref="C8:D8"/>
    <mergeCell ref="E8:F8"/>
    <mergeCell ref="G8:H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C19"/>
  <sheetViews>
    <sheetView workbookViewId="0">
      <selection activeCell="F21" sqref="F21"/>
    </sheetView>
  </sheetViews>
  <sheetFormatPr baseColWidth="10" defaultRowHeight="15" x14ac:dyDescent="0.25"/>
  <cols>
    <col min="1" max="1" width="6.140625" customWidth="1"/>
    <col min="2" max="2" width="16.140625" bestFit="1" customWidth="1"/>
    <col min="3" max="3" width="5.85546875" customWidth="1"/>
    <col min="4" max="29" width="7.7109375" customWidth="1"/>
  </cols>
  <sheetData>
    <row r="5" spans="1:29" x14ac:dyDescent="0.25">
      <c r="A5" s="18" t="s">
        <v>257</v>
      </c>
    </row>
    <row r="6" spans="1:29" x14ac:dyDescent="0.25">
      <c r="A6" s="19" t="s">
        <v>32</v>
      </c>
      <c r="B6" s="20"/>
      <c r="C6" s="21" t="s">
        <v>33</v>
      </c>
      <c r="D6" s="22">
        <v>1250</v>
      </c>
      <c r="E6" s="23"/>
      <c r="F6" s="165">
        <v>15001</v>
      </c>
      <c r="G6" s="166"/>
      <c r="H6" s="165">
        <v>15002</v>
      </c>
      <c r="I6" s="163"/>
      <c r="J6" s="24">
        <v>1900</v>
      </c>
      <c r="K6" s="23"/>
      <c r="L6" s="162">
        <v>2380</v>
      </c>
      <c r="M6" s="163"/>
      <c r="N6" s="165">
        <v>24001</v>
      </c>
      <c r="O6" s="163"/>
      <c r="P6" s="167">
        <v>24002</v>
      </c>
      <c r="Q6" s="163"/>
      <c r="R6" s="162" t="s">
        <v>34</v>
      </c>
      <c r="S6" s="163"/>
      <c r="T6" s="162" t="s">
        <v>35</v>
      </c>
      <c r="U6" s="163"/>
      <c r="V6" s="162">
        <v>2740</v>
      </c>
      <c r="W6" s="163"/>
      <c r="X6" s="162" t="s">
        <v>36</v>
      </c>
      <c r="Y6" s="163"/>
      <c r="Z6" s="164">
        <v>4300</v>
      </c>
      <c r="AA6" s="163"/>
      <c r="AB6" s="162" t="s">
        <v>37</v>
      </c>
      <c r="AC6" s="163"/>
    </row>
    <row r="7" spans="1:29" x14ac:dyDescent="0.25">
      <c r="A7" s="25" t="s">
        <v>14</v>
      </c>
      <c r="B7" s="26" t="s">
        <v>15</v>
      </c>
      <c r="C7" s="27" t="s">
        <v>38</v>
      </c>
      <c r="D7" s="28" t="s">
        <v>39</v>
      </c>
      <c r="E7" s="29"/>
      <c r="F7" s="159" t="s">
        <v>40</v>
      </c>
      <c r="G7" s="160"/>
      <c r="H7" s="159" t="s">
        <v>41</v>
      </c>
      <c r="I7" s="160"/>
      <c r="J7" s="30" t="s">
        <v>42</v>
      </c>
      <c r="K7" s="29"/>
      <c r="L7" s="159" t="s">
        <v>43</v>
      </c>
      <c r="M7" s="160"/>
      <c r="N7" s="159" t="s">
        <v>44</v>
      </c>
      <c r="O7" s="160"/>
      <c r="P7" s="159" t="s">
        <v>45</v>
      </c>
      <c r="Q7" s="160"/>
      <c r="R7" s="159" t="s">
        <v>46</v>
      </c>
      <c r="S7" s="160"/>
      <c r="T7" s="159" t="s">
        <v>46</v>
      </c>
      <c r="U7" s="160"/>
      <c r="V7" s="159" t="s">
        <v>47</v>
      </c>
      <c r="W7" s="160"/>
      <c r="X7" s="159" t="s">
        <v>48</v>
      </c>
      <c r="Y7" s="160"/>
      <c r="Z7" s="161" t="s">
        <v>49</v>
      </c>
      <c r="AA7" s="160"/>
      <c r="AB7" s="159" t="s">
        <v>50</v>
      </c>
      <c r="AC7" s="160"/>
    </row>
    <row r="8" spans="1:29" x14ac:dyDescent="0.25">
      <c r="A8" s="31" t="s">
        <v>51</v>
      </c>
      <c r="B8" s="32" t="s">
        <v>52</v>
      </c>
      <c r="C8" s="33">
        <v>1</v>
      </c>
      <c r="D8" s="34"/>
      <c r="E8" s="34"/>
      <c r="F8" s="34"/>
      <c r="G8" s="34"/>
      <c r="H8" s="34"/>
      <c r="I8" s="34"/>
      <c r="J8" s="34"/>
      <c r="K8" s="34"/>
      <c r="L8" s="35"/>
      <c r="M8" s="35">
        <v>625</v>
      </c>
      <c r="N8" s="35"/>
      <c r="O8" s="35"/>
      <c r="P8" s="35"/>
      <c r="Q8" s="35"/>
      <c r="R8" s="35"/>
      <c r="S8" s="35"/>
      <c r="T8" s="35">
        <v>125</v>
      </c>
      <c r="U8" s="35"/>
      <c r="V8" s="35"/>
      <c r="W8" s="35"/>
      <c r="X8" s="35"/>
      <c r="Y8" s="35"/>
      <c r="Z8" s="35"/>
      <c r="AA8" s="35"/>
      <c r="AB8" s="35">
        <v>500</v>
      </c>
      <c r="AC8" s="34"/>
    </row>
    <row r="9" spans="1:29" x14ac:dyDescent="0.25">
      <c r="A9" s="31" t="s">
        <v>53</v>
      </c>
      <c r="B9" s="36" t="s">
        <v>54</v>
      </c>
      <c r="C9" s="33">
        <v>2</v>
      </c>
      <c r="D9" s="37"/>
      <c r="E9" s="37"/>
      <c r="F9" s="37">
        <v>10125</v>
      </c>
      <c r="G9" s="37"/>
      <c r="H9" s="37"/>
      <c r="I9" s="37"/>
      <c r="J9" s="37"/>
      <c r="K9" s="37"/>
      <c r="L9" s="35"/>
      <c r="M9" s="35"/>
      <c r="N9" s="35"/>
      <c r="O9" s="35"/>
      <c r="P9" s="35"/>
      <c r="Q9" s="35"/>
      <c r="R9" s="35"/>
      <c r="S9" s="35">
        <v>2025</v>
      </c>
      <c r="T9" s="35"/>
      <c r="U9" s="35"/>
      <c r="V9" s="35"/>
      <c r="W9" s="35"/>
      <c r="X9" s="35"/>
      <c r="Y9" s="35">
        <v>8100</v>
      </c>
      <c r="Z9" s="35"/>
      <c r="AA9" s="35"/>
      <c r="AB9" s="35"/>
      <c r="AC9" s="34"/>
    </row>
    <row r="10" spans="1:29" x14ac:dyDescent="0.25">
      <c r="A10" s="31" t="s">
        <v>55</v>
      </c>
      <c r="B10" s="36" t="s">
        <v>56</v>
      </c>
      <c r="C10" s="33">
        <v>3</v>
      </c>
      <c r="D10" s="38"/>
      <c r="E10" s="38"/>
      <c r="F10" s="38"/>
      <c r="G10" s="38"/>
      <c r="H10" s="38"/>
      <c r="I10" s="38"/>
      <c r="J10" s="38"/>
      <c r="K10" s="38"/>
      <c r="L10" s="39"/>
      <c r="M10" s="39"/>
      <c r="N10" s="39"/>
      <c r="O10" s="39">
        <v>18750</v>
      </c>
      <c r="P10" s="39"/>
      <c r="Q10" s="39"/>
      <c r="R10" s="39"/>
      <c r="S10" s="39"/>
      <c r="T10" s="39">
        <v>3750</v>
      </c>
      <c r="U10" s="39"/>
      <c r="V10" s="39"/>
      <c r="W10" s="39"/>
      <c r="X10" s="39"/>
      <c r="Y10" s="39"/>
      <c r="Z10" s="39">
        <v>15000</v>
      </c>
      <c r="AA10" s="39"/>
      <c r="AB10" s="39"/>
      <c r="AC10" s="38"/>
    </row>
    <row r="11" spans="1:29" x14ac:dyDescent="0.25">
      <c r="A11" s="31" t="s">
        <v>57</v>
      </c>
      <c r="B11" s="36" t="s">
        <v>58</v>
      </c>
      <c r="C11" s="33">
        <v>4</v>
      </c>
      <c r="D11" s="37"/>
      <c r="E11" s="37"/>
      <c r="F11" s="37"/>
      <c r="G11" s="37">
        <v>10125</v>
      </c>
      <c r="H11" s="37"/>
      <c r="I11" s="37"/>
      <c r="J11" s="37"/>
      <c r="K11" s="37"/>
      <c r="L11" s="35">
        <v>10125</v>
      </c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4"/>
    </row>
    <row r="12" spans="1:29" x14ac:dyDescent="0.25">
      <c r="A12" s="31" t="s">
        <v>59</v>
      </c>
      <c r="B12" s="40" t="s">
        <v>60</v>
      </c>
      <c r="C12" s="33">
        <v>5</v>
      </c>
      <c r="D12" s="37"/>
      <c r="E12" s="37"/>
      <c r="F12" s="37"/>
      <c r="G12" s="37"/>
      <c r="H12" s="37"/>
      <c r="I12" s="37"/>
      <c r="J12" s="37"/>
      <c r="K12" s="37"/>
      <c r="L12" s="35"/>
      <c r="M12" s="35">
        <v>5250</v>
      </c>
      <c r="N12" s="35"/>
      <c r="O12" s="35"/>
      <c r="P12" s="35"/>
      <c r="Q12" s="35"/>
      <c r="R12" s="35"/>
      <c r="S12" s="35"/>
      <c r="T12" s="35">
        <v>1050</v>
      </c>
      <c r="U12" s="35"/>
      <c r="V12" s="35"/>
      <c r="W12" s="35"/>
      <c r="X12" s="35"/>
      <c r="Y12" s="35"/>
      <c r="Z12" s="35"/>
      <c r="AA12" s="35"/>
      <c r="AB12" s="35">
        <v>4200</v>
      </c>
      <c r="AC12" s="34"/>
    </row>
    <row r="13" spans="1:29" x14ac:dyDescent="0.25">
      <c r="A13" s="31" t="s">
        <v>61</v>
      </c>
      <c r="B13" s="36" t="s">
        <v>62</v>
      </c>
      <c r="C13" s="33">
        <v>6</v>
      </c>
      <c r="D13" s="38"/>
      <c r="E13" s="38"/>
      <c r="F13" s="38"/>
      <c r="G13" s="38"/>
      <c r="H13" s="38">
        <v>13750</v>
      </c>
      <c r="I13" s="38"/>
      <c r="J13" s="38"/>
      <c r="K13" s="38"/>
      <c r="L13" s="39"/>
      <c r="M13" s="39"/>
      <c r="N13" s="39"/>
      <c r="O13" s="39"/>
      <c r="P13" s="39"/>
      <c r="Q13" s="39"/>
      <c r="R13" s="39"/>
      <c r="S13" s="39">
        <v>2750</v>
      </c>
      <c r="T13" s="39"/>
      <c r="U13" s="39"/>
      <c r="V13" s="39"/>
      <c r="W13" s="39"/>
      <c r="X13" s="39"/>
      <c r="Y13" s="39">
        <v>11000</v>
      </c>
      <c r="Z13" s="39"/>
      <c r="AA13" s="39"/>
      <c r="AB13" s="39"/>
      <c r="AC13" s="38"/>
    </row>
    <row r="14" spans="1:29" x14ac:dyDescent="0.25">
      <c r="A14" s="31" t="s">
        <v>63</v>
      </c>
      <c r="B14" s="40" t="s">
        <v>64</v>
      </c>
      <c r="C14" s="33">
        <v>7</v>
      </c>
      <c r="D14" s="37"/>
      <c r="E14" s="37"/>
      <c r="F14" s="37"/>
      <c r="G14" s="37"/>
      <c r="H14" s="37"/>
      <c r="I14" s="37"/>
      <c r="J14" s="37"/>
      <c r="K14" s="37"/>
      <c r="L14" s="35"/>
      <c r="M14" s="35">
        <v>18750</v>
      </c>
      <c r="N14" s="35">
        <v>18750</v>
      </c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4"/>
    </row>
    <row r="15" spans="1:29" x14ac:dyDescent="0.25">
      <c r="A15" s="41" t="s">
        <v>65</v>
      </c>
      <c r="B15" s="36" t="s">
        <v>66</v>
      </c>
      <c r="C15" s="33">
        <v>8</v>
      </c>
      <c r="D15" s="37">
        <v>17000</v>
      </c>
      <c r="E15" s="37"/>
      <c r="F15" s="37"/>
      <c r="G15" s="37"/>
      <c r="H15" s="37"/>
      <c r="I15" s="37"/>
      <c r="J15" s="37"/>
      <c r="K15" s="37"/>
      <c r="L15" s="42"/>
      <c r="M15" s="42"/>
      <c r="N15" s="42"/>
      <c r="O15" s="42"/>
      <c r="P15" s="42"/>
      <c r="Q15" s="42">
        <v>21250</v>
      </c>
      <c r="R15" s="42"/>
      <c r="S15" s="42"/>
      <c r="T15" s="42">
        <v>4250</v>
      </c>
      <c r="U15" s="42"/>
      <c r="V15" s="42"/>
      <c r="W15" s="42"/>
      <c r="X15" s="42"/>
      <c r="Y15" s="42"/>
      <c r="Z15" s="42"/>
      <c r="AA15" s="42"/>
      <c r="AB15" s="42"/>
      <c r="AC15" s="37"/>
    </row>
    <row r="16" spans="1:29" x14ac:dyDescent="0.25">
      <c r="A16" s="31" t="s">
        <v>67</v>
      </c>
      <c r="B16" s="36" t="s">
        <v>68</v>
      </c>
      <c r="C16" s="33">
        <v>9</v>
      </c>
      <c r="D16" s="38"/>
      <c r="E16" s="38"/>
      <c r="F16" s="38"/>
      <c r="G16" s="38"/>
      <c r="H16" s="38"/>
      <c r="I16" s="38"/>
      <c r="J16" s="38">
        <v>10640</v>
      </c>
      <c r="K16" s="38"/>
      <c r="L16" s="38">
        <v>33110</v>
      </c>
      <c r="M16" s="38"/>
      <c r="N16" s="38"/>
      <c r="O16" s="38"/>
      <c r="P16" s="38"/>
      <c r="Q16" s="38"/>
      <c r="R16" s="38"/>
      <c r="S16" s="38">
        <v>8750</v>
      </c>
      <c r="T16" s="38"/>
      <c r="U16" s="38"/>
      <c r="V16" s="38"/>
      <c r="W16" s="38"/>
      <c r="X16" s="38"/>
      <c r="Y16" s="38">
        <v>35000</v>
      </c>
      <c r="Z16" s="38"/>
      <c r="AA16" s="38"/>
      <c r="AB16" s="38"/>
      <c r="AC16" s="38"/>
    </row>
    <row r="17" spans="1:29" x14ac:dyDescent="0.25">
      <c r="A17" s="31" t="s">
        <v>67</v>
      </c>
      <c r="B17" s="40" t="s">
        <v>69</v>
      </c>
      <c r="C17" s="33">
        <v>10</v>
      </c>
      <c r="D17" s="37"/>
      <c r="E17" s="37"/>
      <c r="F17" s="37"/>
      <c r="G17" s="37"/>
      <c r="H17" s="37"/>
      <c r="I17" s="37"/>
      <c r="J17" s="37"/>
      <c r="K17" s="37">
        <v>10000</v>
      </c>
      <c r="L17" s="37">
        <v>10000</v>
      </c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</row>
    <row r="18" spans="1:29" x14ac:dyDescent="0.25">
      <c r="A18" s="31" t="s">
        <v>67</v>
      </c>
      <c r="B18" s="40" t="s">
        <v>22</v>
      </c>
      <c r="C18" s="33">
        <v>11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>
        <f>S16+S13+S9</f>
        <v>13525</v>
      </c>
      <c r="S18" s="37"/>
      <c r="T18" s="37"/>
      <c r="U18" s="37"/>
      <c r="V18" s="37"/>
      <c r="W18" s="37">
        <v>13525</v>
      </c>
      <c r="X18" s="37"/>
      <c r="Y18" s="37"/>
      <c r="Z18" s="37"/>
      <c r="AA18" s="37"/>
      <c r="AB18" s="37"/>
      <c r="AC18" s="37"/>
    </row>
    <row r="19" spans="1:29" x14ac:dyDescent="0.25">
      <c r="A19" s="25" t="s">
        <v>67</v>
      </c>
      <c r="B19" s="26" t="s">
        <v>23</v>
      </c>
      <c r="C19" s="27">
        <v>11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f>T8+T10+T12+T15</f>
        <v>9175</v>
      </c>
      <c r="V19" s="43">
        <v>9175</v>
      </c>
      <c r="W19" s="43"/>
      <c r="X19" s="43"/>
      <c r="Y19" s="43"/>
      <c r="Z19" s="43"/>
      <c r="AA19" s="43"/>
      <c r="AB19" s="43"/>
      <c r="AC19" s="43"/>
    </row>
  </sheetData>
  <mergeCells count="22">
    <mergeCell ref="R6:S6"/>
    <mergeCell ref="F6:G6"/>
    <mergeCell ref="H6:I6"/>
    <mergeCell ref="L6:M6"/>
    <mergeCell ref="N6:O6"/>
    <mergeCell ref="P6:Q6"/>
    <mergeCell ref="F7:G7"/>
    <mergeCell ref="H7:I7"/>
    <mergeCell ref="L7:M7"/>
    <mergeCell ref="N7:O7"/>
    <mergeCell ref="P7:Q7"/>
    <mergeCell ref="AB7:AC7"/>
    <mergeCell ref="T6:U6"/>
    <mergeCell ref="V6:W6"/>
    <mergeCell ref="X6:Y6"/>
    <mergeCell ref="Z6:AA6"/>
    <mergeCell ref="AB6:AC6"/>
    <mergeCell ref="R7:S7"/>
    <mergeCell ref="T7:U7"/>
    <mergeCell ref="V7:W7"/>
    <mergeCell ref="X7:Y7"/>
    <mergeCell ref="Z7:AA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40"/>
  <sheetViews>
    <sheetView workbookViewId="0">
      <selection activeCell="A7" sqref="A7"/>
    </sheetView>
  </sheetViews>
  <sheetFormatPr baseColWidth="10" defaultRowHeight="15" x14ac:dyDescent="0.25"/>
  <cols>
    <col min="2" max="2" width="45.140625" bestFit="1" customWidth="1"/>
  </cols>
  <sheetData>
    <row r="5" spans="1:5" x14ac:dyDescent="0.25">
      <c r="A5" s="172" t="s">
        <v>258</v>
      </c>
      <c r="B5" s="44"/>
      <c r="C5" s="44"/>
      <c r="D5" s="44"/>
      <c r="E5" s="44"/>
    </row>
    <row r="6" spans="1:5" ht="18" x14ac:dyDescent="0.25">
      <c r="A6" s="45"/>
      <c r="B6" s="46" t="s">
        <v>70</v>
      </c>
      <c r="C6" s="47"/>
      <c r="D6" s="46"/>
      <c r="E6" s="47"/>
    </row>
    <row r="7" spans="1:5" ht="15.75" x14ac:dyDescent="0.25">
      <c r="A7" s="45"/>
      <c r="B7" s="48"/>
      <c r="C7" s="49" t="s">
        <v>71</v>
      </c>
      <c r="D7" s="50"/>
      <c r="E7" s="49" t="s">
        <v>72</v>
      </c>
    </row>
    <row r="8" spans="1:5" ht="15.75" x14ac:dyDescent="0.25">
      <c r="A8" s="45"/>
      <c r="B8" s="48"/>
      <c r="C8" s="51"/>
      <c r="D8" s="50"/>
      <c r="E8" s="52" t="s">
        <v>73</v>
      </c>
    </row>
    <row r="9" spans="1:5" ht="16.5" thickBot="1" x14ac:dyDescent="0.3">
      <c r="A9" s="45">
        <v>1</v>
      </c>
      <c r="B9" s="48" t="s">
        <v>74</v>
      </c>
      <c r="C9" s="53"/>
      <c r="D9" s="54"/>
      <c r="E9" s="53"/>
    </row>
    <row r="10" spans="1:5" ht="16.5" thickBot="1" x14ac:dyDescent="0.3">
      <c r="A10" s="45"/>
      <c r="B10" s="55" t="s">
        <v>75</v>
      </c>
      <c r="C10" s="56">
        <v>54100</v>
      </c>
      <c r="D10" s="54"/>
      <c r="E10" s="53"/>
    </row>
    <row r="11" spans="1:5" x14ac:dyDescent="0.25">
      <c r="A11" s="57"/>
      <c r="B11" s="58"/>
      <c r="C11" s="59"/>
      <c r="D11" s="60"/>
      <c r="E11" s="61"/>
    </row>
    <row r="12" spans="1:5" x14ac:dyDescent="0.25">
      <c r="A12" s="60"/>
      <c r="B12" s="62"/>
      <c r="C12" s="61"/>
      <c r="D12" s="60"/>
      <c r="E12" s="61"/>
    </row>
    <row r="13" spans="1:5" ht="16.5" thickBot="1" x14ac:dyDescent="0.3">
      <c r="A13" s="45">
        <v>2</v>
      </c>
      <c r="B13" s="48" t="s">
        <v>76</v>
      </c>
      <c r="C13" s="53"/>
      <c r="D13" s="54"/>
      <c r="E13" s="53"/>
    </row>
    <row r="14" spans="1:5" ht="16.5" thickBot="1" x14ac:dyDescent="0.3">
      <c r="A14" s="45"/>
      <c r="B14" s="48" t="s">
        <v>77</v>
      </c>
      <c r="C14" s="56">
        <v>54100</v>
      </c>
      <c r="D14" s="54"/>
      <c r="E14" s="53"/>
    </row>
    <row r="15" spans="1:5" x14ac:dyDescent="0.25">
      <c r="A15" s="63"/>
      <c r="B15" s="64"/>
      <c r="C15" s="65"/>
      <c r="D15" s="63"/>
      <c r="E15" s="65"/>
    </row>
    <row r="16" spans="1:5" ht="16.5" thickBot="1" x14ac:dyDescent="0.3">
      <c r="A16" s="45">
        <v>3</v>
      </c>
      <c r="B16" s="48" t="s">
        <v>78</v>
      </c>
      <c r="C16" s="53"/>
      <c r="D16" s="54"/>
      <c r="E16" s="53"/>
    </row>
    <row r="17" spans="1:5" ht="16.5" thickBot="1" x14ac:dyDescent="0.3">
      <c r="A17" s="45"/>
      <c r="B17" s="66" t="s">
        <v>79</v>
      </c>
      <c r="C17" s="56">
        <v>0</v>
      </c>
      <c r="D17" s="54"/>
      <c r="E17" s="53"/>
    </row>
    <row r="18" spans="1:5" x14ac:dyDescent="0.25">
      <c r="A18" s="63"/>
      <c r="B18" s="64"/>
      <c r="C18" s="65"/>
      <c r="D18" s="63"/>
      <c r="E18" s="65"/>
    </row>
    <row r="19" spans="1:5" ht="16.5" thickBot="1" x14ac:dyDescent="0.3">
      <c r="A19" s="45">
        <v>4</v>
      </c>
      <c r="B19" s="55" t="s">
        <v>80</v>
      </c>
      <c r="C19" s="53"/>
      <c r="D19" s="54"/>
      <c r="E19" s="53"/>
    </row>
    <row r="20" spans="1:5" ht="16.5" thickBot="1" x14ac:dyDescent="0.3">
      <c r="A20" s="45"/>
      <c r="B20" s="48" t="s">
        <v>81</v>
      </c>
      <c r="C20" s="56">
        <v>54100</v>
      </c>
      <c r="D20" s="67" t="s">
        <v>82</v>
      </c>
      <c r="E20" s="68">
        <f>C20*0.25</f>
        <v>13525</v>
      </c>
    </row>
    <row r="21" spans="1:5" x14ac:dyDescent="0.25">
      <c r="A21" s="63"/>
      <c r="B21" s="64"/>
      <c r="C21" s="65"/>
      <c r="D21" s="69"/>
      <c r="E21" s="65"/>
    </row>
    <row r="22" spans="1:5" ht="16.5" thickBot="1" x14ac:dyDescent="0.3">
      <c r="A22" s="45">
        <v>5</v>
      </c>
      <c r="B22" s="48" t="s">
        <v>83</v>
      </c>
      <c r="C22" s="53"/>
      <c r="D22" s="70"/>
      <c r="E22" s="53"/>
    </row>
    <row r="23" spans="1:5" ht="16.5" thickBot="1" x14ac:dyDescent="0.3">
      <c r="A23" s="45"/>
      <c r="B23" s="55" t="s">
        <v>248</v>
      </c>
      <c r="C23" s="56">
        <v>0</v>
      </c>
      <c r="D23" s="67" t="s">
        <v>82</v>
      </c>
      <c r="E23" s="68">
        <f>C23*0.11</f>
        <v>0</v>
      </c>
    </row>
    <row r="24" spans="1:5" x14ac:dyDescent="0.25">
      <c r="A24" s="63"/>
      <c r="B24" s="64"/>
      <c r="C24" s="65"/>
      <c r="D24" s="69"/>
      <c r="E24" s="65"/>
    </row>
    <row r="25" spans="1:5" ht="16.5" thickBot="1" x14ac:dyDescent="0.3">
      <c r="A25" s="45">
        <v>6</v>
      </c>
      <c r="B25" s="48" t="s">
        <v>84</v>
      </c>
      <c r="C25" s="53"/>
      <c r="D25" s="70"/>
      <c r="E25" s="53"/>
    </row>
    <row r="26" spans="1:5" ht="16.5" thickBot="1" x14ac:dyDescent="0.3">
      <c r="A26" s="45"/>
      <c r="B26" s="55" t="s">
        <v>85</v>
      </c>
      <c r="C26" s="56">
        <v>0</v>
      </c>
      <c r="D26" s="67" t="s">
        <v>82</v>
      </c>
      <c r="E26" s="68">
        <f>C26*0.07</f>
        <v>0</v>
      </c>
    </row>
    <row r="27" spans="1:5" x14ac:dyDescent="0.25">
      <c r="A27" s="63"/>
      <c r="B27" s="64"/>
      <c r="C27" s="71"/>
      <c r="D27" s="69"/>
      <c r="E27" s="65"/>
    </row>
    <row r="28" spans="1:5" ht="15.75" thickBot="1" x14ac:dyDescent="0.3">
      <c r="A28" s="45">
        <v>7</v>
      </c>
      <c r="B28" s="55" t="s">
        <v>86</v>
      </c>
      <c r="C28" s="44"/>
      <c r="D28" s="44"/>
      <c r="E28" s="44"/>
    </row>
    <row r="29" spans="1:5" ht="16.5" thickBot="1" x14ac:dyDescent="0.3">
      <c r="A29" s="45"/>
      <c r="B29" s="48" t="s">
        <v>81</v>
      </c>
      <c r="C29" s="56">
        <v>0</v>
      </c>
      <c r="D29" s="67" t="s">
        <v>82</v>
      </c>
      <c r="E29" s="68">
        <f>C29*0.25</f>
        <v>0</v>
      </c>
    </row>
    <row r="30" spans="1:5" ht="15.75" thickBot="1" x14ac:dyDescent="0.3">
      <c r="A30" s="63"/>
      <c r="B30" s="64"/>
      <c r="C30" s="65"/>
      <c r="D30" s="63"/>
      <c r="E30" s="65"/>
    </row>
    <row r="31" spans="1:5" ht="16.5" thickBot="1" x14ac:dyDescent="0.3">
      <c r="A31" s="45">
        <v>8</v>
      </c>
      <c r="B31" s="55" t="s">
        <v>87</v>
      </c>
      <c r="C31" s="53"/>
      <c r="D31" s="70" t="s">
        <v>88</v>
      </c>
      <c r="E31" s="56">
        <v>9175</v>
      </c>
    </row>
    <row r="32" spans="1:5" ht="15.75" thickBot="1" x14ac:dyDescent="0.3">
      <c r="A32" s="63"/>
      <c r="B32" s="64"/>
      <c r="C32" s="65"/>
      <c r="D32" s="63"/>
      <c r="E32" s="65"/>
    </row>
    <row r="33" spans="1:5" ht="16.5" thickBot="1" x14ac:dyDescent="0.3">
      <c r="A33" s="45">
        <v>9</v>
      </c>
      <c r="B33" s="48" t="s">
        <v>89</v>
      </c>
      <c r="C33" s="53"/>
      <c r="D33" s="70" t="s">
        <v>88</v>
      </c>
      <c r="E33" s="56">
        <v>0</v>
      </c>
    </row>
    <row r="34" spans="1:5" ht="15.75" thickBot="1" x14ac:dyDescent="0.3">
      <c r="A34" s="63"/>
      <c r="B34" s="64"/>
      <c r="C34" s="65"/>
      <c r="D34" s="63"/>
      <c r="E34" s="65"/>
    </row>
    <row r="35" spans="1:5" ht="15.75" thickBot="1" x14ac:dyDescent="0.3">
      <c r="A35" s="44">
        <v>10</v>
      </c>
      <c r="B35" s="44" t="s">
        <v>90</v>
      </c>
      <c r="C35" s="44"/>
      <c r="D35" s="72" t="s">
        <v>88</v>
      </c>
      <c r="E35" s="73">
        <v>0</v>
      </c>
    </row>
    <row r="36" spans="1:5" ht="15.75" thickBot="1" x14ac:dyDescent="0.3">
      <c r="A36" s="63"/>
      <c r="B36" s="63"/>
      <c r="C36" s="63"/>
      <c r="D36" s="63"/>
      <c r="E36" s="65"/>
    </row>
    <row r="37" spans="1:5" ht="16.5" thickBot="1" x14ac:dyDescent="0.3">
      <c r="A37" s="45">
        <v>11</v>
      </c>
      <c r="B37" s="48" t="s">
        <v>91</v>
      </c>
      <c r="C37" s="53"/>
      <c r="D37" s="67" t="s">
        <v>92</v>
      </c>
      <c r="E37" s="68">
        <f>E20-E31</f>
        <v>4350</v>
      </c>
    </row>
    <row r="38" spans="1:5" ht="16.5" thickBot="1" x14ac:dyDescent="0.3">
      <c r="A38" s="45"/>
      <c r="B38" s="48"/>
      <c r="C38" s="53"/>
      <c r="D38" s="67"/>
      <c r="E38" s="74"/>
    </row>
    <row r="39" spans="1:5" ht="16.5" thickBot="1" x14ac:dyDescent="0.3">
      <c r="A39" s="45">
        <v>11</v>
      </c>
      <c r="B39" s="48" t="s">
        <v>93</v>
      </c>
      <c r="C39" s="53"/>
      <c r="D39" s="67" t="s">
        <v>92</v>
      </c>
      <c r="E39" s="68">
        <f>IF(B58&lt;0,-B58,0)</f>
        <v>0</v>
      </c>
    </row>
    <row r="40" spans="1:5" ht="15.75" x14ac:dyDescent="0.25">
      <c r="A40" s="45"/>
      <c r="B40" s="48"/>
      <c r="C40" s="53"/>
      <c r="D40" s="67"/>
      <c r="E40" s="7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H21"/>
  <sheetViews>
    <sheetView workbookViewId="0">
      <selection activeCell="I23" sqref="I23"/>
    </sheetView>
  </sheetViews>
  <sheetFormatPr baseColWidth="10" defaultRowHeight="15" x14ac:dyDescent="0.25"/>
  <cols>
    <col min="1" max="1" width="7.7109375" customWidth="1"/>
    <col min="2" max="2" width="16.140625" bestFit="1" customWidth="1"/>
    <col min="3" max="3" width="6" customWidth="1"/>
    <col min="4" max="33" width="7.28515625" customWidth="1"/>
    <col min="34" max="34" width="7.5703125" customWidth="1"/>
  </cols>
  <sheetData>
    <row r="5" spans="1:34" x14ac:dyDescent="0.25">
      <c r="A5" s="18" t="s">
        <v>259</v>
      </c>
      <c r="AH5" s="76"/>
    </row>
    <row r="6" spans="1:34" x14ac:dyDescent="0.25">
      <c r="A6" s="19" t="s">
        <v>94</v>
      </c>
      <c r="B6" s="20"/>
      <c r="C6" s="21" t="s">
        <v>33</v>
      </c>
      <c r="D6" s="22">
        <v>1250</v>
      </c>
      <c r="E6" s="23"/>
      <c r="F6" s="165">
        <v>15001</v>
      </c>
      <c r="G6" s="166"/>
      <c r="H6" s="165">
        <v>15002</v>
      </c>
      <c r="I6" s="163"/>
      <c r="J6" s="24">
        <v>1900</v>
      </c>
      <c r="K6" s="23"/>
      <c r="L6" s="24">
        <v>1920</v>
      </c>
      <c r="M6" s="23"/>
      <c r="N6" s="165">
        <v>24001</v>
      </c>
      <c r="O6" s="163"/>
      <c r="P6" s="167">
        <v>24002</v>
      </c>
      <c r="Q6" s="163"/>
      <c r="R6" s="165">
        <v>24003</v>
      </c>
      <c r="S6" s="163"/>
      <c r="T6" s="162" t="s">
        <v>34</v>
      </c>
      <c r="U6" s="163"/>
      <c r="V6" s="162" t="s">
        <v>35</v>
      </c>
      <c r="W6" s="163"/>
      <c r="X6" s="162">
        <v>2740</v>
      </c>
      <c r="Y6" s="163"/>
      <c r="Z6" s="162" t="s">
        <v>36</v>
      </c>
      <c r="AA6" s="163"/>
      <c r="AB6" s="164">
        <v>4300</v>
      </c>
      <c r="AC6" s="163"/>
      <c r="AD6" s="162">
        <v>7090</v>
      </c>
      <c r="AE6" s="163"/>
      <c r="AF6" s="162" t="s">
        <v>37</v>
      </c>
      <c r="AG6" s="163"/>
      <c r="AH6" s="21"/>
    </row>
    <row r="7" spans="1:34" x14ac:dyDescent="0.25">
      <c r="A7" s="25" t="s">
        <v>14</v>
      </c>
      <c r="B7" s="26" t="s">
        <v>15</v>
      </c>
      <c r="C7" s="27" t="s">
        <v>38</v>
      </c>
      <c r="D7" s="28" t="s">
        <v>39</v>
      </c>
      <c r="E7" s="29"/>
      <c r="F7" s="159" t="s">
        <v>95</v>
      </c>
      <c r="G7" s="160"/>
      <c r="H7" s="159" t="s">
        <v>96</v>
      </c>
      <c r="I7" s="160"/>
      <c r="J7" s="30" t="s">
        <v>42</v>
      </c>
      <c r="K7" s="29"/>
      <c r="L7" s="28" t="s">
        <v>97</v>
      </c>
      <c r="M7" s="29"/>
      <c r="N7" s="159" t="s">
        <v>98</v>
      </c>
      <c r="O7" s="160"/>
      <c r="P7" s="159" t="s">
        <v>99</v>
      </c>
      <c r="Q7" s="160"/>
      <c r="R7" s="159" t="s">
        <v>100</v>
      </c>
      <c r="S7" s="160"/>
      <c r="T7" s="159" t="s">
        <v>46</v>
      </c>
      <c r="U7" s="160"/>
      <c r="V7" s="159" t="s">
        <v>46</v>
      </c>
      <c r="W7" s="160"/>
      <c r="X7" s="159" t="s">
        <v>47</v>
      </c>
      <c r="Y7" s="160"/>
      <c r="Z7" s="159" t="s">
        <v>48</v>
      </c>
      <c r="AA7" s="160"/>
      <c r="AB7" s="161" t="s">
        <v>49</v>
      </c>
      <c r="AC7" s="160"/>
      <c r="AD7" s="159" t="s">
        <v>101</v>
      </c>
      <c r="AE7" s="160"/>
      <c r="AF7" s="159" t="s">
        <v>50</v>
      </c>
      <c r="AG7" s="160"/>
      <c r="AH7" s="27" t="s">
        <v>102</v>
      </c>
    </row>
    <row r="8" spans="1:34" x14ac:dyDescent="0.25">
      <c r="A8" s="31" t="s">
        <v>103</v>
      </c>
      <c r="B8" s="40" t="s">
        <v>104</v>
      </c>
      <c r="C8" s="33">
        <v>433</v>
      </c>
      <c r="D8" s="34"/>
      <c r="E8" s="34"/>
      <c r="F8" s="34"/>
      <c r="G8" s="34"/>
      <c r="H8" s="34"/>
      <c r="I8" s="34"/>
      <c r="J8" s="34"/>
      <c r="K8" s="34"/>
      <c r="L8" s="35"/>
      <c r="M8" s="34">
        <v>525</v>
      </c>
      <c r="N8" s="35"/>
      <c r="O8" s="35"/>
      <c r="P8" s="35"/>
      <c r="Q8" s="35"/>
      <c r="R8" s="35"/>
      <c r="S8" s="35"/>
      <c r="T8" s="35"/>
      <c r="U8" s="35"/>
      <c r="V8" s="35">
        <v>105</v>
      </c>
      <c r="W8" s="35"/>
      <c r="X8" s="35"/>
      <c r="Y8" s="35"/>
      <c r="Z8" s="35"/>
      <c r="AA8" s="35"/>
      <c r="AB8" s="35"/>
      <c r="AC8" s="35"/>
      <c r="AD8" s="35">
        <v>420</v>
      </c>
      <c r="AE8" s="34"/>
      <c r="AF8" s="35"/>
      <c r="AG8" s="34"/>
      <c r="AH8" s="77">
        <f>D8++F8+H8++J8+L8+N8+P8+R8+T8+V8+X8++Z8+AB8+AD8+AF8-E8-G8-I8-K8-M8-O8-S8-Q8-U8-W8-Y8-AA8-AC8-AE8-AG8</f>
        <v>0</v>
      </c>
    </row>
    <row r="9" spans="1:34" x14ac:dyDescent="0.25">
      <c r="A9" s="31" t="s">
        <v>105</v>
      </c>
      <c r="B9" s="36" t="s">
        <v>106</v>
      </c>
      <c r="C9" s="33">
        <v>434</v>
      </c>
      <c r="D9" s="37"/>
      <c r="E9" s="37"/>
      <c r="F9" s="37"/>
      <c r="G9" s="37"/>
      <c r="H9" s="37"/>
      <c r="I9" s="37"/>
      <c r="J9" s="37"/>
      <c r="K9" s="37"/>
      <c r="L9" s="35"/>
      <c r="M9" s="34"/>
      <c r="N9" s="35"/>
      <c r="O9" s="35">
        <v>3000</v>
      </c>
      <c r="P9" s="35"/>
      <c r="Q9" s="35"/>
      <c r="R9" s="35"/>
      <c r="S9" s="35"/>
      <c r="T9" s="35"/>
      <c r="U9" s="35"/>
      <c r="V9" s="35">
        <v>600</v>
      </c>
      <c r="W9" s="35"/>
      <c r="X9" s="35"/>
      <c r="Y9" s="35"/>
      <c r="Z9" s="35"/>
      <c r="AA9" s="35"/>
      <c r="AB9" s="35"/>
      <c r="AC9" s="35"/>
      <c r="AD9" s="35">
        <v>2400</v>
      </c>
      <c r="AE9" s="34"/>
      <c r="AF9" s="35"/>
      <c r="AG9" s="34"/>
      <c r="AH9" s="77">
        <f t="shared" ref="AH9:AH20" si="0">D9++F9+H9++J9+L9+N9+P9+R9+T9+V9+X9++Z9+AB9+AD9+AF9-E9-G9-I9-K9-M9-O9-S9-Q9-U9-W9-Y9-AA9-AC9-AE9-AG9</f>
        <v>0</v>
      </c>
    </row>
    <row r="10" spans="1:34" x14ac:dyDescent="0.25">
      <c r="A10" s="31" t="s">
        <v>107</v>
      </c>
      <c r="B10" s="36" t="s">
        <v>108</v>
      </c>
      <c r="C10" s="33">
        <v>435</v>
      </c>
      <c r="D10" s="38"/>
      <c r="E10" s="38"/>
      <c r="F10" s="38">
        <v>16375</v>
      </c>
      <c r="G10" s="38"/>
      <c r="H10" s="38"/>
      <c r="I10" s="38"/>
      <c r="J10" s="38"/>
      <c r="K10" s="38"/>
      <c r="L10" s="39"/>
      <c r="M10" s="38"/>
      <c r="N10" s="39"/>
      <c r="O10" s="39"/>
      <c r="P10" s="39"/>
      <c r="Q10" s="39"/>
      <c r="R10" s="39"/>
      <c r="S10" s="39"/>
      <c r="T10" s="39"/>
      <c r="U10" s="39">
        <v>3275</v>
      </c>
      <c r="V10" s="39"/>
      <c r="W10" s="39"/>
      <c r="X10" s="39"/>
      <c r="Y10" s="39"/>
      <c r="Z10" s="39"/>
      <c r="AA10" s="39">
        <v>13100</v>
      </c>
      <c r="AB10" s="39"/>
      <c r="AC10" s="39"/>
      <c r="AD10" s="39"/>
      <c r="AE10" s="38"/>
      <c r="AF10" s="39"/>
      <c r="AG10" s="38"/>
      <c r="AH10" s="77">
        <f t="shared" si="0"/>
        <v>0</v>
      </c>
    </row>
    <row r="11" spans="1:34" x14ac:dyDescent="0.25">
      <c r="A11" s="31" t="s">
        <v>109</v>
      </c>
      <c r="B11" s="36" t="s">
        <v>64</v>
      </c>
      <c r="C11" s="33">
        <v>436</v>
      </c>
      <c r="D11" s="37"/>
      <c r="E11" s="37"/>
      <c r="F11" s="37"/>
      <c r="G11" s="37"/>
      <c r="H11" s="37"/>
      <c r="I11" s="37"/>
      <c r="J11" s="37"/>
      <c r="K11" s="37"/>
      <c r="L11" s="35"/>
      <c r="M11" s="34">
        <v>3000</v>
      </c>
      <c r="N11" s="35">
        <v>3000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4"/>
      <c r="AF11" s="35"/>
      <c r="AG11" s="34"/>
      <c r="AH11" s="77">
        <f t="shared" si="0"/>
        <v>0</v>
      </c>
    </row>
    <row r="12" spans="1:34" x14ac:dyDescent="0.25">
      <c r="A12" s="31" t="s">
        <v>110</v>
      </c>
      <c r="B12" s="40" t="s">
        <v>111</v>
      </c>
      <c r="C12" s="33">
        <v>437</v>
      </c>
      <c r="D12" s="37"/>
      <c r="E12" s="37"/>
      <c r="F12" s="37"/>
      <c r="G12" s="37"/>
      <c r="H12" s="37"/>
      <c r="I12" s="37"/>
      <c r="J12" s="37"/>
      <c r="K12" s="37"/>
      <c r="L12" s="35"/>
      <c r="M12" s="34">
        <v>2250</v>
      </c>
      <c r="N12" s="35"/>
      <c r="O12" s="35"/>
      <c r="P12" s="35"/>
      <c r="Q12" s="35"/>
      <c r="R12" s="35"/>
      <c r="S12" s="35"/>
      <c r="T12" s="35"/>
      <c r="U12" s="35"/>
      <c r="V12" s="35">
        <v>450</v>
      </c>
      <c r="W12" s="35"/>
      <c r="X12" s="35"/>
      <c r="Y12" s="35"/>
      <c r="Z12" s="35"/>
      <c r="AA12" s="35"/>
      <c r="AB12" s="35"/>
      <c r="AC12" s="35"/>
      <c r="AD12" s="35"/>
      <c r="AE12" s="34"/>
      <c r="AF12" s="35">
        <v>1800</v>
      </c>
      <c r="AG12" s="34"/>
      <c r="AH12" s="77">
        <f t="shared" si="0"/>
        <v>0</v>
      </c>
    </row>
    <row r="13" spans="1:34" x14ac:dyDescent="0.25">
      <c r="A13" s="31" t="s">
        <v>112</v>
      </c>
      <c r="B13" s="36" t="s">
        <v>56</v>
      </c>
      <c r="C13" s="33">
        <v>438</v>
      </c>
      <c r="D13" s="38"/>
      <c r="E13" s="38"/>
      <c r="F13" s="38"/>
      <c r="G13" s="38"/>
      <c r="H13" s="38"/>
      <c r="I13" s="38"/>
      <c r="J13" s="38"/>
      <c r="K13" s="38"/>
      <c r="L13" s="39"/>
      <c r="M13" s="38"/>
      <c r="N13" s="39"/>
      <c r="O13" s="39"/>
      <c r="P13" s="39"/>
      <c r="Q13" s="39">
        <v>23750</v>
      </c>
      <c r="R13" s="39"/>
      <c r="S13" s="39"/>
      <c r="T13" s="39"/>
      <c r="U13" s="39"/>
      <c r="V13" s="39">
        <v>4750</v>
      </c>
      <c r="W13" s="39"/>
      <c r="X13" s="39"/>
      <c r="Y13" s="39"/>
      <c r="Z13" s="39"/>
      <c r="AA13" s="39"/>
      <c r="AB13" s="39">
        <v>19000</v>
      </c>
      <c r="AC13" s="39"/>
      <c r="AD13" s="39"/>
      <c r="AE13" s="38"/>
      <c r="AF13" s="39"/>
      <c r="AG13" s="38"/>
      <c r="AH13" s="77">
        <f t="shared" si="0"/>
        <v>0</v>
      </c>
    </row>
    <row r="14" spans="1:34" x14ac:dyDescent="0.25">
      <c r="A14" s="31" t="s">
        <v>113</v>
      </c>
      <c r="B14" s="40" t="s">
        <v>114</v>
      </c>
      <c r="C14" s="33">
        <v>439</v>
      </c>
      <c r="D14" s="37"/>
      <c r="E14" s="37"/>
      <c r="F14" s="37"/>
      <c r="G14" s="37"/>
      <c r="H14" s="37"/>
      <c r="I14" s="37"/>
      <c r="J14" s="37"/>
      <c r="K14" s="37">
        <v>175</v>
      </c>
      <c r="L14" s="35"/>
      <c r="M14" s="34"/>
      <c r="N14" s="35"/>
      <c r="O14" s="35"/>
      <c r="P14" s="35"/>
      <c r="Q14" s="35"/>
      <c r="R14" s="35"/>
      <c r="S14" s="35"/>
      <c r="T14" s="35"/>
      <c r="U14" s="35"/>
      <c r="V14" s="35">
        <v>35</v>
      </c>
      <c r="W14" s="35"/>
      <c r="X14" s="35"/>
      <c r="Y14" s="35"/>
      <c r="Z14" s="35"/>
      <c r="AA14" s="35"/>
      <c r="AB14" s="35"/>
      <c r="AC14" s="35"/>
      <c r="AD14" s="35"/>
      <c r="AE14" s="34"/>
      <c r="AF14" s="35">
        <v>140</v>
      </c>
      <c r="AG14" s="34"/>
      <c r="AH14" s="77">
        <f t="shared" si="0"/>
        <v>0</v>
      </c>
    </row>
    <row r="15" spans="1:34" x14ac:dyDescent="0.25">
      <c r="A15" s="41" t="s">
        <v>113</v>
      </c>
      <c r="B15" s="32" t="s">
        <v>115</v>
      </c>
      <c r="C15" s="33">
        <v>440</v>
      </c>
      <c r="D15" s="37"/>
      <c r="E15" s="37"/>
      <c r="F15" s="37"/>
      <c r="G15" s="37"/>
      <c r="H15" s="37"/>
      <c r="I15" s="37"/>
      <c r="J15" s="37"/>
      <c r="K15" s="37"/>
      <c r="L15" s="42"/>
      <c r="M15" s="37">
        <v>6200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37"/>
      <c r="AF15" s="42">
        <v>6200</v>
      </c>
      <c r="AG15" s="37"/>
      <c r="AH15" s="77">
        <f t="shared" si="0"/>
        <v>0</v>
      </c>
    </row>
    <row r="16" spans="1:34" x14ac:dyDescent="0.25">
      <c r="A16" s="31" t="s">
        <v>116</v>
      </c>
      <c r="B16" s="32" t="s">
        <v>117</v>
      </c>
      <c r="C16" s="33">
        <v>441</v>
      </c>
      <c r="D16" s="38"/>
      <c r="E16" s="38"/>
      <c r="F16" s="38"/>
      <c r="G16" s="38"/>
      <c r="H16" s="38">
        <v>28125</v>
      </c>
      <c r="I16" s="38"/>
      <c r="J16" s="38"/>
      <c r="K16" s="38"/>
      <c r="L16" s="39"/>
      <c r="M16" s="38"/>
      <c r="N16" s="38"/>
      <c r="O16" s="38"/>
      <c r="P16" s="38"/>
      <c r="Q16" s="38"/>
      <c r="R16" s="38"/>
      <c r="S16" s="38"/>
      <c r="T16" s="38"/>
      <c r="U16" s="38">
        <v>5625</v>
      </c>
      <c r="V16" s="38"/>
      <c r="W16" s="38"/>
      <c r="X16" s="38"/>
      <c r="Y16" s="38"/>
      <c r="Z16" s="38"/>
      <c r="AA16" s="38">
        <v>22500</v>
      </c>
      <c r="AB16" s="38"/>
      <c r="AC16" s="38"/>
      <c r="AD16" s="38"/>
      <c r="AE16" s="38"/>
      <c r="AF16" s="38"/>
      <c r="AG16" s="38"/>
      <c r="AH16" s="77">
        <f t="shared" si="0"/>
        <v>0</v>
      </c>
    </row>
    <row r="17" spans="1:34" x14ac:dyDescent="0.25">
      <c r="A17" s="31" t="s">
        <v>118</v>
      </c>
      <c r="B17" s="40" t="s">
        <v>119</v>
      </c>
      <c r="C17" s="33">
        <v>442</v>
      </c>
      <c r="D17" s="37">
        <v>16800</v>
      </c>
      <c r="E17" s="37"/>
      <c r="F17" s="37"/>
      <c r="G17" s="37"/>
      <c r="H17" s="37"/>
      <c r="I17" s="37"/>
      <c r="J17" s="37"/>
      <c r="K17" s="37"/>
      <c r="L17" s="42"/>
      <c r="M17" s="37"/>
      <c r="N17" s="37"/>
      <c r="O17" s="37"/>
      <c r="P17" s="37"/>
      <c r="Q17" s="37"/>
      <c r="R17" s="37"/>
      <c r="S17" s="37">
        <v>21000</v>
      </c>
      <c r="T17" s="37"/>
      <c r="U17" s="37"/>
      <c r="V17" s="37">
        <v>4200</v>
      </c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77">
        <f t="shared" si="0"/>
        <v>0</v>
      </c>
    </row>
    <row r="18" spans="1:34" x14ac:dyDescent="0.25">
      <c r="A18" s="31" t="s">
        <v>120</v>
      </c>
      <c r="B18" s="40" t="s">
        <v>58</v>
      </c>
      <c r="C18" s="33">
        <v>443</v>
      </c>
      <c r="D18" s="37"/>
      <c r="E18" s="37"/>
      <c r="F18" s="37"/>
      <c r="G18" s="37">
        <v>16375</v>
      </c>
      <c r="H18" s="37"/>
      <c r="I18" s="37"/>
      <c r="J18" s="37"/>
      <c r="K18" s="37"/>
      <c r="L18" s="42">
        <v>16375</v>
      </c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77">
        <f t="shared" si="0"/>
        <v>0</v>
      </c>
    </row>
    <row r="19" spans="1:34" x14ac:dyDescent="0.25">
      <c r="A19" s="31" t="s">
        <v>120</v>
      </c>
      <c r="B19" s="40" t="s">
        <v>22</v>
      </c>
      <c r="C19" s="33">
        <v>444</v>
      </c>
      <c r="D19" s="38"/>
      <c r="E19" s="38"/>
      <c r="F19" s="38"/>
      <c r="G19" s="38"/>
      <c r="H19" s="38"/>
      <c r="I19" s="38"/>
      <c r="J19" s="38"/>
      <c r="K19" s="38"/>
      <c r="L19" s="39"/>
      <c r="M19" s="38"/>
      <c r="N19" s="38"/>
      <c r="O19" s="38"/>
      <c r="P19" s="38"/>
      <c r="Q19" s="38"/>
      <c r="R19" s="38"/>
      <c r="S19" s="38"/>
      <c r="T19" s="38">
        <f>U10+U16</f>
        <v>8900</v>
      </c>
      <c r="U19" s="38"/>
      <c r="V19" s="38"/>
      <c r="W19" s="38"/>
      <c r="X19" s="38"/>
      <c r="Y19" s="38">
        <v>8900</v>
      </c>
      <c r="Z19" s="38"/>
      <c r="AA19" s="38"/>
      <c r="AB19" s="38"/>
      <c r="AC19" s="38"/>
      <c r="AD19" s="38"/>
      <c r="AE19" s="38"/>
      <c r="AF19" s="38"/>
      <c r="AG19" s="38"/>
      <c r="AH19" s="77">
        <f t="shared" si="0"/>
        <v>0</v>
      </c>
    </row>
    <row r="20" spans="1:34" x14ac:dyDescent="0.25">
      <c r="A20" s="25" t="s">
        <v>120</v>
      </c>
      <c r="B20" s="26" t="s">
        <v>23</v>
      </c>
      <c r="C20" s="27">
        <v>444</v>
      </c>
      <c r="D20" s="78"/>
      <c r="E20" s="78"/>
      <c r="F20" s="78"/>
      <c r="G20" s="78"/>
      <c r="H20" s="78"/>
      <c r="I20" s="78"/>
      <c r="J20" s="78"/>
      <c r="K20" s="78"/>
      <c r="L20" s="79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>
        <f>V8+V9+V12+V13+V14+V17</f>
        <v>10140</v>
      </c>
      <c r="X20" s="78">
        <v>10140</v>
      </c>
      <c r="Y20" s="78"/>
      <c r="Z20" s="78"/>
      <c r="AA20" s="78"/>
      <c r="AB20" s="78"/>
      <c r="AC20" s="78"/>
      <c r="AD20" s="78"/>
      <c r="AE20" s="78"/>
      <c r="AF20" s="78"/>
      <c r="AG20" s="78"/>
      <c r="AH20" s="80">
        <f t="shared" si="0"/>
        <v>0</v>
      </c>
    </row>
    <row r="21" spans="1:34" x14ac:dyDescent="0.25">
      <c r="AH21" s="81"/>
    </row>
  </sheetData>
  <mergeCells count="24">
    <mergeCell ref="AF6:AG6"/>
    <mergeCell ref="F6:G6"/>
    <mergeCell ref="H6:I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F7:AG7"/>
    <mergeCell ref="F7:G7"/>
    <mergeCell ref="H7:I7"/>
    <mergeCell ref="N7:O7"/>
    <mergeCell ref="P7:Q7"/>
    <mergeCell ref="R7:S7"/>
    <mergeCell ref="T7:U7"/>
    <mergeCell ref="V7:W7"/>
    <mergeCell ref="X7:Y7"/>
    <mergeCell ref="Z7:AA7"/>
    <mergeCell ref="AB7:AC7"/>
    <mergeCell ref="AD7:AE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10"/>
  <sheetViews>
    <sheetView workbookViewId="0">
      <selection activeCell="C21" sqref="C21"/>
    </sheetView>
  </sheetViews>
  <sheetFormatPr baseColWidth="10" defaultRowHeight="15" x14ac:dyDescent="0.25"/>
  <cols>
    <col min="1" max="1" width="34.42578125" customWidth="1"/>
  </cols>
  <sheetData>
    <row r="5" spans="1:2" x14ac:dyDescent="0.25">
      <c r="A5" s="171" t="s">
        <v>260</v>
      </c>
    </row>
    <row r="7" spans="1:2" x14ac:dyDescent="0.25">
      <c r="A7" t="s">
        <v>121</v>
      </c>
      <c r="B7" s="3">
        <v>268125</v>
      </c>
    </row>
    <row r="8" spans="1:2" x14ac:dyDescent="0.25">
      <c r="A8" t="s">
        <v>0</v>
      </c>
      <c r="B8" s="1">
        <v>0.25</v>
      </c>
    </row>
    <row r="9" spans="1:2" x14ac:dyDescent="0.25">
      <c r="B9" s="1"/>
    </row>
    <row r="10" spans="1:2" x14ac:dyDescent="0.25">
      <c r="A10" t="s">
        <v>122</v>
      </c>
      <c r="B10" s="82">
        <f>B7/(1+B8)</f>
        <v>214500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R33"/>
  <sheetViews>
    <sheetView workbookViewId="0"/>
  </sheetViews>
  <sheetFormatPr baseColWidth="10" defaultRowHeight="15" x14ac:dyDescent="0.25"/>
  <cols>
    <col min="1" max="1" width="5.5703125" customWidth="1"/>
    <col min="2" max="2" width="17.28515625" bestFit="1" customWidth="1"/>
    <col min="3" max="3" width="5.5703125" customWidth="1"/>
    <col min="4" max="44" width="7.140625" customWidth="1"/>
  </cols>
  <sheetData>
    <row r="5" spans="1:44" x14ac:dyDescent="0.25">
      <c r="A5" s="18" t="s">
        <v>251</v>
      </c>
      <c r="AR5" s="76"/>
    </row>
    <row r="6" spans="1:44" x14ac:dyDescent="0.25">
      <c r="A6" s="19" t="s">
        <v>123</v>
      </c>
      <c r="B6" s="20"/>
      <c r="C6" s="21" t="s">
        <v>33</v>
      </c>
      <c r="D6" s="22">
        <v>1250</v>
      </c>
      <c r="E6" s="23"/>
      <c r="F6" s="83">
        <v>1460</v>
      </c>
      <c r="G6" s="84"/>
      <c r="H6" s="165">
        <v>15007</v>
      </c>
      <c r="I6" s="166"/>
      <c r="J6" s="165">
        <v>15012</v>
      </c>
      <c r="K6" s="163"/>
      <c r="L6" s="24">
        <v>1900</v>
      </c>
      <c r="M6" s="23"/>
      <c r="N6" s="85">
        <v>2050</v>
      </c>
      <c r="O6" s="84"/>
      <c r="P6" s="162">
        <v>2060</v>
      </c>
      <c r="Q6" s="163"/>
      <c r="R6" s="162">
        <v>2380</v>
      </c>
      <c r="S6" s="163"/>
      <c r="T6" s="165">
        <v>24006</v>
      </c>
      <c r="U6" s="163"/>
      <c r="V6" s="162" t="s">
        <v>34</v>
      </c>
      <c r="W6" s="163"/>
      <c r="X6" s="162" t="s">
        <v>35</v>
      </c>
      <c r="Y6" s="163"/>
      <c r="Z6" s="162">
        <v>2740</v>
      </c>
      <c r="AA6" s="163"/>
      <c r="AB6" s="162" t="s">
        <v>36</v>
      </c>
      <c r="AC6" s="163"/>
      <c r="AD6" s="164">
        <v>4300</v>
      </c>
      <c r="AE6" s="163"/>
      <c r="AF6" s="162">
        <v>6017</v>
      </c>
      <c r="AG6" s="163"/>
      <c r="AH6" s="162">
        <v>6300</v>
      </c>
      <c r="AI6" s="163"/>
      <c r="AJ6" s="162">
        <v>6900</v>
      </c>
      <c r="AK6" s="163"/>
      <c r="AL6" s="162">
        <v>7500</v>
      </c>
      <c r="AM6" s="163"/>
      <c r="AN6" s="162" t="s">
        <v>37</v>
      </c>
      <c r="AO6" s="163"/>
      <c r="AP6" s="85">
        <v>8150</v>
      </c>
      <c r="AQ6" s="23"/>
      <c r="AR6" s="21"/>
    </row>
    <row r="7" spans="1:44" x14ac:dyDescent="0.25">
      <c r="A7" s="25" t="s">
        <v>14</v>
      </c>
      <c r="B7" s="26" t="s">
        <v>15</v>
      </c>
      <c r="C7" s="27" t="s">
        <v>38</v>
      </c>
      <c r="D7" s="28" t="s">
        <v>39</v>
      </c>
      <c r="E7" s="29"/>
      <c r="F7" s="28" t="s">
        <v>124</v>
      </c>
      <c r="G7" s="29"/>
      <c r="H7" s="159" t="s">
        <v>125</v>
      </c>
      <c r="I7" s="160"/>
      <c r="J7" s="159" t="s">
        <v>126</v>
      </c>
      <c r="K7" s="160"/>
      <c r="L7" s="30" t="s">
        <v>42</v>
      </c>
      <c r="M7" s="29"/>
      <c r="N7" s="28" t="s">
        <v>127</v>
      </c>
      <c r="O7" s="86"/>
      <c r="P7" s="159" t="s">
        <v>128</v>
      </c>
      <c r="Q7" s="160"/>
      <c r="R7" s="159" t="s">
        <v>43</v>
      </c>
      <c r="S7" s="160"/>
      <c r="T7" s="168" t="s">
        <v>129</v>
      </c>
      <c r="U7" s="160"/>
      <c r="V7" s="159" t="s">
        <v>46</v>
      </c>
      <c r="W7" s="160"/>
      <c r="X7" s="159" t="s">
        <v>46</v>
      </c>
      <c r="Y7" s="160"/>
      <c r="Z7" s="159" t="s">
        <v>47</v>
      </c>
      <c r="AA7" s="160"/>
      <c r="AB7" s="159" t="s">
        <v>48</v>
      </c>
      <c r="AC7" s="160"/>
      <c r="AD7" s="161" t="s">
        <v>49</v>
      </c>
      <c r="AE7" s="160"/>
      <c r="AF7" s="159" t="s">
        <v>130</v>
      </c>
      <c r="AG7" s="160"/>
      <c r="AH7" s="159" t="s">
        <v>131</v>
      </c>
      <c r="AI7" s="160"/>
      <c r="AJ7" s="159" t="s">
        <v>132</v>
      </c>
      <c r="AK7" s="160"/>
      <c r="AL7" s="159" t="s">
        <v>133</v>
      </c>
      <c r="AM7" s="160"/>
      <c r="AN7" s="159" t="s">
        <v>50</v>
      </c>
      <c r="AO7" s="160"/>
      <c r="AP7" s="28" t="s">
        <v>134</v>
      </c>
      <c r="AQ7" s="29"/>
      <c r="AR7" s="27" t="s">
        <v>102</v>
      </c>
    </row>
    <row r="8" spans="1:44" x14ac:dyDescent="0.25">
      <c r="A8" s="31" t="s">
        <v>135</v>
      </c>
      <c r="B8" s="40" t="s">
        <v>136</v>
      </c>
      <c r="C8" s="33"/>
      <c r="D8" s="34">
        <v>93000</v>
      </c>
      <c r="E8" s="34"/>
      <c r="F8" s="34">
        <v>220000</v>
      </c>
      <c r="G8" s="34"/>
      <c r="H8" s="34">
        <v>135000</v>
      </c>
      <c r="I8" s="34"/>
      <c r="J8" s="34">
        <v>21000</v>
      </c>
      <c r="K8" s="34"/>
      <c r="L8" s="34">
        <v>4200</v>
      </c>
      <c r="M8" s="34"/>
      <c r="N8" s="35"/>
      <c r="O8" s="35">
        <v>220100</v>
      </c>
      <c r="P8" s="35">
        <v>150600</v>
      </c>
      <c r="Q8" s="34"/>
      <c r="R8" s="35"/>
      <c r="S8" s="35">
        <v>153400</v>
      </c>
      <c r="T8" s="35"/>
      <c r="U8" s="35">
        <v>78500</v>
      </c>
      <c r="V8" s="35"/>
      <c r="W8" s="35">
        <v>48400</v>
      </c>
      <c r="X8" s="35">
        <v>25500</v>
      </c>
      <c r="Y8" s="35"/>
      <c r="Z8" s="35"/>
      <c r="AA8" s="35"/>
      <c r="AB8" s="35"/>
      <c r="AC8" s="35">
        <v>930000</v>
      </c>
      <c r="AD8" s="35">
        <v>590000</v>
      </c>
      <c r="AE8" s="35"/>
      <c r="AF8" s="35"/>
      <c r="AG8" s="34"/>
      <c r="AH8" s="35">
        <v>84000</v>
      </c>
      <c r="AI8" s="34"/>
      <c r="AJ8" s="35">
        <v>25800</v>
      </c>
      <c r="AK8" s="35"/>
      <c r="AL8" s="35">
        <v>9400</v>
      </c>
      <c r="AM8" s="35"/>
      <c r="AN8" s="35">
        <v>67300</v>
      </c>
      <c r="AO8" s="34"/>
      <c r="AP8" s="35">
        <v>4600</v>
      </c>
      <c r="AQ8" s="34"/>
      <c r="AR8" s="77">
        <f>D8+F8+H8+J8+L8+N8+P8+R8+T8+V8+X8+Z8+AB8+AD8+AF8+AH8+AJ8+AL8+AN8+AP8-E8-G8-I8-K8-M8-O8-Q8-S8-U8-W8-Y8-AA8-AC8-AE8-AG8-AK8-AM8-AI8-AO8-AQ8</f>
        <v>0</v>
      </c>
    </row>
    <row r="9" spans="1:44" x14ac:dyDescent="0.25">
      <c r="A9" s="31" t="s">
        <v>137</v>
      </c>
      <c r="B9" s="32" t="s">
        <v>62</v>
      </c>
      <c r="C9" s="33">
        <v>867</v>
      </c>
      <c r="D9" s="37"/>
      <c r="E9" s="37"/>
      <c r="F9" s="37"/>
      <c r="G9" s="37"/>
      <c r="H9" s="37">
        <v>15625</v>
      </c>
      <c r="I9" s="37"/>
      <c r="J9" s="37"/>
      <c r="K9" s="37"/>
      <c r="L9" s="37"/>
      <c r="M9" s="37"/>
      <c r="N9" s="35"/>
      <c r="O9" s="35"/>
      <c r="P9" s="35"/>
      <c r="Q9" s="34"/>
      <c r="R9" s="35"/>
      <c r="S9" s="35"/>
      <c r="T9" s="35"/>
      <c r="U9" s="35"/>
      <c r="V9" s="35"/>
      <c r="W9" s="35">
        <v>3125</v>
      </c>
      <c r="X9" s="35"/>
      <c r="Y9" s="35"/>
      <c r="Z9" s="35"/>
      <c r="AA9" s="35"/>
      <c r="AB9" s="35"/>
      <c r="AC9" s="35">
        <v>12500</v>
      </c>
      <c r="AD9" s="35"/>
      <c r="AE9" s="35"/>
      <c r="AF9" s="35"/>
      <c r="AG9" s="34"/>
      <c r="AH9" s="35"/>
      <c r="AI9" s="34"/>
      <c r="AJ9" s="35"/>
      <c r="AK9" s="35"/>
      <c r="AL9" s="35"/>
      <c r="AM9" s="35"/>
      <c r="AN9" s="35"/>
      <c r="AO9" s="34"/>
      <c r="AP9" s="35"/>
      <c r="AQ9" s="34"/>
      <c r="AR9" s="77">
        <f t="shared" ref="AR9:AR21" si="0">D9+F9+H9+J9+L9+N9+P9+R9+T9+V9+X9+Z9+AB9+AD9+AF9+AH9+AJ9+AL9+AN9+AP9-E9-G9-I9-K9-M9-O9-Q9-S9-U9-W9-Y9-AA9-AC9-AE9-AG9-AK9-AM9-AI9-AO9-AQ9</f>
        <v>0</v>
      </c>
    </row>
    <row r="10" spans="1:44" x14ac:dyDescent="0.25">
      <c r="A10" s="31" t="s">
        <v>138</v>
      </c>
      <c r="B10" s="36" t="s">
        <v>58</v>
      </c>
      <c r="C10" s="33">
        <v>868</v>
      </c>
      <c r="D10" s="38"/>
      <c r="E10" s="38"/>
      <c r="F10" s="38"/>
      <c r="G10" s="38"/>
      <c r="H10" s="38"/>
      <c r="I10" s="38"/>
      <c r="J10" s="38"/>
      <c r="K10" s="38">
        <v>21000</v>
      </c>
      <c r="L10" s="38"/>
      <c r="M10" s="38"/>
      <c r="N10" s="39"/>
      <c r="O10" s="39"/>
      <c r="P10" s="39"/>
      <c r="Q10" s="38"/>
      <c r="R10" s="39">
        <v>21000</v>
      </c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8"/>
      <c r="AH10" s="39"/>
      <c r="AI10" s="38"/>
      <c r="AJ10" s="39"/>
      <c r="AK10" s="39"/>
      <c r="AL10" s="39"/>
      <c r="AM10" s="39"/>
      <c r="AN10" s="39"/>
      <c r="AO10" s="38"/>
      <c r="AP10" s="39"/>
      <c r="AQ10" s="38"/>
      <c r="AR10" s="77">
        <f t="shared" si="0"/>
        <v>0</v>
      </c>
    </row>
    <row r="11" spans="1:44" x14ac:dyDescent="0.25">
      <c r="A11" s="31" t="s">
        <v>139</v>
      </c>
      <c r="B11" s="36" t="s">
        <v>52</v>
      </c>
      <c r="C11" s="33">
        <v>869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5"/>
      <c r="O11" s="35"/>
      <c r="P11" s="35"/>
      <c r="Q11" s="34"/>
      <c r="R11" s="35"/>
      <c r="S11" s="35">
        <v>500</v>
      </c>
      <c r="T11" s="35"/>
      <c r="U11" s="35"/>
      <c r="V11" s="35"/>
      <c r="W11" s="35"/>
      <c r="X11" s="35">
        <v>100</v>
      </c>
      <c r="Y11" s="35"/>
      <c r="Z11" s="35"/>
      <c r="AA11" s="35"/>
      <c r="AB11" s="35"/>
      <c r="AC11" s="35"/>
      <c r="AD11" s="35"/>
      <c r="AE11" s="35"/>
      <c r="AF11" s="35"/>
      <c r="AG11" s="34"/>
      <c r="AH11" s="35"/>
      <c r="AI11" s="34"/>
      <c r="AJ11" s="35"/>
      <c r="AK11" s="35"/>
      <c r="AL11" s="35"/>
      <c r="AM11" s="35"/>
      <c r="AN11" s="35">
        <v>400</v>
      </c>
      <c r="AO11" s="34"/>
      <c r="AP11" s="35"/>
      <c r="AQ11" s="34"/>
      <c r="AR11" s="77">
        <f t="shared" si="0"/>
        <v>0</v>
      </c>
    </row>
    <row r="12" spans="1:44" x14ac:dyDescent="0.25">
      <c r="A12" s="31" t="s">
        <v>140</v>
      </c>
      <c r="B12" s="40" t="s">
        <v>141</v>
      </c>
      <c r="C12" s="33">
        <v>870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5"/>
      <c r="O12" s="35"/>
      <c r="P12" s="35"/>
      <c r="Q12" s="34"/>
      <c r="R12" s="35"/>
      <c r="S12" s="35"/>
      <c r="T12" s="35"/>
      <c r="U12" s="35">
        <v>4875</v>
      </c>
      <c r="V12" s="35"/>
      <c r="W12" s="35"/>
      <c r="X12" s="35">
        <v>975</v>
      </c>
      <c r="Y12" s="35"/>
      <c r="Z12" s="35"/>
      <c r="AA12" s="35"/>
      <c r="AB12" s="35"/>
      <c r="AC12" s="35"/>
      <c r="AD12" s="35">
        <v>3900</v>
      </c>
      <c r="AE12" s="35"/>
      <c r="AF12" s="35"/>
      <c r="AG12" s="34"/>
      <c r="AH12" s="35"/>
      <c r="AI12" s="34"/>
      <c r="AJ12" s="35"/>
      <c r="AK12" s="35"/>
      <c r="AL12" s="35"/>
      <c r="AM12" s="35"/>
      <c r="AN12" s="35"/>
      <c r="AO12" s="34"/>
      <c r="AP12" s="35"/>
      <c r="AQ12" s="34"/>
      <c r="AR12" s="77">
        <f t="shared" si="0"/>
        <v>0</v>
      </c>
    </row>
    <row r="13" spans="1:44" x14ac:dyDescent="0.25">
      <c r="A13" s="31" t="s">
        <v>142</v>
      </c>
      <c r="B13" s="36" t="s">
        <v>143</v>
      </c>
      <c r="C13" s="33">
        <v>871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>
        <v>150600</v>
      </c>
      <c r="O13" s="39"/>
      <c r="P13" s="39"/>
      <c r="Q13" s="38">
        <v>150600</v>
      </c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8"/>
      <c r="AH13" s="39"/>
      <c r="AI13" s="38"/>
      <c r="AJ13" s="39"/>
      <c r="AK13" s="39"/>
      <c r="AL13" s="39"/>
      <c r="AM13" s="39"/>
      <c r="AN13" s="39"/>
      <c r="AO13" s="38"/>
      <c r="AP13" s="39"/>
      <c r="AQ13" s="38"/>
      <c r="AR13" s="77">
        <f t="shared" si="0"/>
        <v>0</v>
      </c>
    </row>
    <row r="14" spans="1:44" x14ac:dyDescent="0.25">
      <c r="A14" s="31" t="s">
        <v>142</v>
      </c>
      <c r="B14" s="40" t="s">
        <v>144</v>
      </c>
      <c r="C14" s="33">
        <v>872</v>
      </c>
      <c r="D14" s="37"/>
      <c r="E14" s="37"/>
      <c r="F14" s="37">
        <v>20000</v>
      </c>
      <c r="G14" s="37"/>
      <c r="H14" s="37"/>
      <c r="I14" s="37"/>
      <c r="J14" s="37"/>
      <c r="K14" s="37"/>
      <c r="L14" s="37"/>
      <c r="M14" s="37"/>
      <c r="N14" s="35"/>
      <c r="O14" s="35"/>
      <c r="P14" s="35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>
        <v>20000</v>
      </c>
      <c r="AF14" s="35"/>
      <c r="AG14" s="34"/>
      <c r="AH14" s="35"/>
      <c r="AI14" s="34"/>
      <c r="AJ14" s="35"/>
      <c r="AK14" s="35"/>
      <c r="AL14" s="35"/>
      <c r="AM14" s="35"/>
      <c r="AN14" s="35"/>
      <c r="AO14" s="34"/>
      <c r="AP14" s="35"/>
      <c r="AQ14" s="34"/>
      <c r="AR14" s="77">
        <f t="shared" si="0"/>
        <v>0</v>
      </c>
    </row>
    <row r="15" spans="1:44" x14ac:dyDescent="0.25">
      <c r="A15" s="31" t="s">
        <v>142</v>
      </c>
      <c r="B15" s="36" t="s">
        <v>130</v>
      </c>
      <c r="C15" s="33">
        <v>873</v>
      </c>
      <c r="D15" s="37"/>
      <c r="E15" s="37">
        <v>9300</v>
      </c>
      <c r="F15" s="37"/>
      <c r="G15" s="37"/>
      <c r="H15" s="37"/>
      <c r="I15" s="37"/>
      <c r="J15" s="37"/>
      <c r="K15" s="37"/>
      <c r="L15" s="37"/>
      <c r="M15" s="37"/>
      <c r="N15" s="42"/>
      <c r="O15" s="42"/>
      <c r="P15" s="42"/>
      <c r="Q15" s="37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>
        <v>9300</v>
      </c>
      <c r="AG15" s="37"/>
      <c r="AH15" s="42"/>
      <c r="AI15" s="37"/>
      <c r="AJ15" s="42"/>
      <c r="AK15" s="42"/>
      <c r="AL15" s="42"/>
      <c r="AM15" s="42"/>
      <c r="AN15" s="42"/>
      <c r="AO15" s="37"/>
      <c r="AP15" s="42"/>
      <c r="AQ15" s="37"/>
      <c r="AR15" s="77">
        <f t="shared" si="0"/>
        <v>0</v>
      </c>
    </row>
    <row r="16" spans="1:44" x14ac:dyDescent="0.25">
      <c r="A16" s="31" t="s">
        <v>142</v>
      </c>
      <c r="B16" s="40" t="s">
        <v>22</v>
      </c>
      <c r="C16" s="33">
        <v>874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>
        <f>W8+W9</f>
        <v>51525</v>
      </c>
      <c r="W16" s="37"/>
      <c r="X16" s="37"/>
      <c r="Y16" s="37"/>
      <c r="Z16" s="37"/>
      <c r="AA16" s="37">
        <v>51525</v>
      </c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77">
        <f t="shared" si="0"/>
        <v>0</v>
      </c>
    </row>
    <row r="17" spans="1:44" x14ac:dyDescent="0.25">
      <c r="A17" s="31" t="s">
        <v>142</v>
      </c>
      <c r="B17" s="40" t="s">
        <v>23</v>
      </c>
      <c r="C17" s="33">
        <v>874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>
        <f>X8+X11+X12</f>
        <v>26575</v>
      </c>
      <c r="Z17" s="37">
        <v>26575</v>
      </c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77">
        <f t="shared" si="0"/>
        <v>0</v>
      </c>
    </row>
    <row r="18" spans="1:44" x14ac:dyDescent="0.25">
      <c r="A18" s="87"/>
      <c r="B18" s="40" t="s">
        <v>145</v>
      </c>
      <c r="C18" s="33"/>
      <c r="D18" s="88">
        <f t="shared" ref="D18:AQ18" si="1">SUM(D8:D17)</f>
        <v>93000</v>
      </c>
      <c r="E18" s="88">
        <f t="shared" si="1"/>
        <v>9300</v>
      </c>
      <c r="F18" s="88">
        <f t="shared" si="1"/>
        <v>240000</v>
      </c>
      <c r="G18" s="88">
        <f t="shared" si="1"/>
        <v>0</v>
      </c>
      <c r="H18" s="88">
        <f t="shared" si="1"/>
        <v>150625</v>
      </c>
      <c r="I18" s="88">
        <f t="shared" si="1"/>
        <v>0</v>
      </c>
      <c r="J18" s="88">
        <f t="shared" si="1"/>
        <v>21000</v>
      </c>
      <c r="K18" s="88">
        <f t="shared" si="1"/>
        <v>21000</v>
      </c>
      <c r="L18" s="88">
        <f t="shared" si="1"/>
        <v>4200</v>
      </c>
      <c r="M18" s="88">
        <f t="shared" si="1"/>
        <v>0</v>
      </c>
      <c r="N18" s="88">
        <f t="shared" si="1"/>
        <v>150600</v>
      </c>
      <c r="O18" s="88">
        <f t="shared" si="1"/>
        <v>220100</v>
      </c>
      <c r="P18" s="88">
        <f t="shared" si="1"/>
        <v>150600</v>
      </c>
      <c r="Q18" s="88">
        <f t="shared" si="1"/>
        <v>150600</v>
      </c>
      <c r="R18" s="88">
        <f t="shared" si="1"/>
        <v>21000</v>
      </c>
      <c r="S18" s="88">
        <f t="shared" si="1"/>
        <v>153900</v>
      </c>
      <c r="T18" s="88">
        <f t="shared" si="1"/>
        <v>0</v>
      </c>
      <c r="U18" s="88">
        <f t="shared" si="1"/>
        <v>83375</v>
      </c>
      <c r="V18" s="88">
        <f t="shared" si="1"/>
        <v>51525</v>
      </c>
      <c r="W18" s="88">
        <f t="shared" si="1"/>
        <v>51525</v>
      </c>
      <c r="X18" s="88">
        <f t="shared" si="1"/>
        <v>26575</v>
      </c>
      <c r="Y18" s="88">
        <f t="shared" si="1"/>
        <v>26575</v>
      </c>
      <c r="Z18" s="88">
        <f t="shared" si="1"/>
        <v>26575</v>
      </c>
      <c r="AA18" s="88">
        <f t="shared" si="1"/>
        <v>51525</v>
      </c>
      <c r="AB18" s="88">
        <f t="shared" si="1"/>
        <v>0</v>
      </c>
      <c r="AC18" s="88">
        <f t="shared" si="1"/>
        <v>942500</v>
      </c>
      <c r="AD18" s="88">
        <f t="shared" si="1"/>
        <v>593900</v>
      </c>
      <c r="AE18" s="88">
        <f t="shared" si="1"/>
        <v>20000</v>
      </c>
      <c r="AF18" s="88">
        <f t="shared" si="1"/>
        <v>9300</v>
      </c>
      <c r="AG18" s="88">
        <f t="shared" si="1"/>
        <v>0</v>
      </c>
      <c r="AH18" s="88">
        <f t="shared" si="1"/>
        <v>84000</v>
      </c>
      <c r="AI18" s="88">
        <f t="shared" si="1"/>
        <v>0</v>
      </c>
      <c r="AJ18" s="88">
        <f t="shared" si="1"/>
        <v>25800</v>
      </c>
      <c r="AK18" s="88">
        <f t="shared" si="1"/>
        <v>0</v>
      </c>
      <c r="AL18" s="88">
        <f t="shared" si="1"/>
        <v>9400</v>
      </c>
      <c r="AM18" s="88">
        <f t="shared" si="1"/>
        <v>0</v>
      </c>
      <c r="AN18" s="88">
        <f t="shared" si="1"/>
        <v>67700</v>
      </c>
      <c r="AO18" s="88">
        <f t="shared" si="1"/>
        <v>0</v>
      </c>
      <c r="AP18" s="88">
        <f t="shared" si="1"/>
        <v>4600</v>
      </c>
      <c r="AQ18" s="88">
        <f t="shared" si="1"/>
        <v>0</v>
      </c>
      <c r="AR18" s="77">
        <f t="shared" si="0"/>
        <v>0</v>
      </c>
    </row>
    <row r="19" spans="1:44" x14ac:dyDescent="0.25">
      <c r="A19" s="87"/>
      <c r="B19" s="40" t="s">
        <v>146</v>
      </c>
      <c r="C19" s="33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>
        <f>V31</f>
        <v>167800</v>
      </c>
      <c r="P19" s="37"/>
      <c r="Q19" s="37"/>
      <c r="R19" s="37"/>
      <c r="S19" s="37"/>
      <c r="T19" s="37"/>
      <c r="U19" s="37"/>
      <c r="V19" s="37"/>
      <c r="W19" s="37"/>
      <c r="X19" s="37">
        <f>Y18-X18</f>
        <v>0</v>
      </c>
      <c r="Y19" s="37"/>
      <c r="Z19" s="37"/>
      <c r="AA19" s="37"/>
      <c r="AB19" s="37">
        <f>AC18-AB18</f>
        <v>942500</v>
      </c>
      <c r="AC19" s="37"/>
      <c r="AD19" s="37"/>
      <c r="AE19" s="37">
        <f>AD18-AE18</f>
        <v>573900</v>
      </c>
      <c r="AF19" s="37"/>
      <c r="AG19" s="37">
        <f>AF18-AG18</f>
        <v>9300</v>
      </c>
      <c r="AH19" s="37"/>
      <c r="AI19" s="37">
        <f>AH18-AI18</f>
        <v>84000</v>
      </c>
      <c r="AJ19" s="37"/>
      <c r="AK19" s="37">
        <f>AJ18-AK18</f>
        <v>25800</v>
      </c>
      <c r="AL19" s="37"/>
      <c r="AM19" s="37">
        <f>AL18-AM18</f>
        <v>9400</v>
      </c>
      <c r="AN19" s="37"/>
      <c r="AO19" s="37">
        <f>AN18-AO18</f>
        <v>67700</v>
      </c>
      <c r="AP19" s="37"/>
      <c r="AQ19" s="37">
        <f>AP18-AQ18</f>
        <v>4600</v>
      </c>
      <c r="AR19" s="77">
        <f t="shared" si="0"/>
        <v>0</v>
      </c>
    </row>
    <row r="20" spans="1:44" x14ac:dyDescent="0.25">
      <c r="A20" s="87"/>
      <c r="B20" s="40" t="s">
        <v>147</v>
      </c>
      <c r="C20" s="33"/>
      <c r="D20" s="78"/>
      <c r="E20" s="78">
        <f>D18-E18</f>
        <v>83700</v>
      </c>
      <c r="F20" s="78"/>
      <c r="G20" s="78">
        <f>F18-G18</f>
        <v>240000</v>
      </c>
      <c r="H20" s="78"/>
      <c r="I20" s="78">
        <f>H18-I18</f>
        <v>150625</v>
      </c>
      <c r="J20" s="78"/>
      <c r="K20" s="78">
        <f>J18-K18</f>
        <v>0</v>
      </c>
      <c r="L20" s="78"/>
      <c r="M20" s="78">
        <f>L18-M18</f>
        <v>4200</v>
      </c>
      <c r="N20" s="78">
        <f>O21-N18</f>
        <v>237300</v>
      </c>
      <c r="O20" s="89"/>
      <c r="P20" s="89"/>
      <c r="Q20" s="89"/>
      <c r="R20" s="89">
        <f>S18-R18</f>
        <v>132900</v>
      </c>
      <c r="S20" s="89"/>
      <c r="T20" s="89">
        <f>U18-T18</f>
        <v>83375</v>
      </c>
      <c r="U20" s="89"/>
      <c r="V20" s="89">
        <f>W18-V18</f>
        <v>0</v>
      </c>
      <c r="W20" s="89"/>
      <c r="X20" s="89"/>
      <c r="Y20" s="89"/>
      <c r="Z20" s="89">
        <f>AA18-Z18</f>
        <v>24950</v>
      </c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77">
        <f t="shared" si="0"/>
        <v>0</v>
      </c>
    </row>
    <row r="21" spans="1:44" ht="15.75" thickBot="1" x14ac:dyDescent="0.3">
      <c r="A21" s="90"/>
      <c r="B21" s="40"/>
      <c r="C21" s="33"/>
      <c r="D21" s="91">
        <f t="shared" ref="D21:M21" si="2">SUM(D18:D20)</f>
        <v>93000</v>
      </c>
      <c r="E21" s="91">
        <f t="shared" si="2"/>
        <v>93000</v>
      </c>
      <c r="F21" s="91">
        <f t="shared" si="2"/>
        <v>240000</v>
      </c>
      <c r="G21" s="91">
        <f t="shared" si="2"/>
        <v>240000</v>
      </c>
      <c r="H21" s="91">
        <f t="shared" si="2"/>
        <v>150625</v>
      </c>
      <c r="I21" s="91">
        <f t="shared" si="2"/>
        <v>150625</v>
      </c>
      <c r="J21" s="91">
        <f t="shared" si="2"/>
        <v>21000</v>
      </c>
      <c r="K21" s="91">
        <f t="shared" si="2"/>
        <v>21000</v>
      </c>
      <c r="L21" s="91">
        <f t="shared" si="2"/>
        <v>4200</v>
      </c>
      <c r="M21" s="91">
        <f t="shared" si="2"/>
        <v>4200</v>
      </c>
      <c r="N21" s="91">
        <f t="shared" ref="N21:AQ21" si="3">SUM(N18:N20)</f>
        <v>387900</v>
      </c>
      <c r="O21" s="91">
        <f t="shared" si="3"/>
        <v>387900</v>
      </c>
      <c r="P21" s="91">
        <f t="shared" si="3"/>
        <v>150600</v>
      </c>
      <c r="Q21" s="91">
        <f t="shared" si="3"/>
        <v>150600</v>
      </c>
      <c r="R21" s="91">
        <f t="shared" si="3"/>
        <v>153900</v>
      </c>
      <c r="S21" s="91">
        <f t="shared" si="3"/>
        <v>153900</v>
      </c>
      <c r="T21" s="91">
        <f t="shared" si="3"/>
        <v>83375</v>
      </c>
      <c r="U21" s="91">
        <f t="shared" si="3"/>
        <v>83375</v>
      </c>
      <c r="V21" s="91">
        <f t="shared" si="3"/>
        <v>51525</v>
      </c>
      <c r="W21" s="91">
        <f t="shared" si="3"/>
        <v>51525</v>
      </c>
      <c r="X21" s="91">
        <f t="shared" si="3"/>
        <v>26575</v>
      </c>
      <c r="Y21" s="91">
        <f t="shared" si="3"/>
        <v>26575</v>
      </c>
      <c r="Z21" s="91">
        <f>SUM(Z18:Z20)</f>
        <v>51525</v>
      </c>
      <c r="AA21" s="91">
        <f>SUM(AA18:AA20)</f>
        <v>51525</v>
      </c>
      <c r="AB21" s="91">
        <f t="shared" si="3"/>
        <v>942500</v>
      </c>
      <c r="AC21" s="91">
        <f t="shared" si="3"/>
        <v>942500</v>
      </c>
      <c r="AD21" s="91">
        <f t="shared" si="3"/>
        <v>593900</v>
      </c>
      <c r="AE21" s="91">
        <f t="shared" si="3"/>
        <v>593900</v>
      </c>
      <c r="AF21" s="91">
        <f>SUM(AF18:AF20)</f>
        <v>9300</v>
      </c>
      <c r="AG21" s="91">
        <f>SUM(AG18:AG20)</f>
        <v>9300</v>
      </c>
      <c r="AH21" s="91">
        <f t="shared" si="3"/>
        <v>84000</v>
      </c>
      <c r="AI21" s="91">
        <f t="shared" si="3"/>
        <v>84000</v>
      </c>
      <c r="AJ21" s="91">
        <f>SUM(AJ18:AJ20)</f>
        <v>25800</v>
      </c>
      <c r="AK21" s="91">
        <f>SUM(AK18:AK20)</f>
        <v>25800</v>
      </c>
      <c r="AL21" s="91">
        <f>SUM(AL18:AL20)</f>
        <v>9400</v>
      </c>
      <c r="AM21" s="91">
        <f>SUM(AM18:AM20)</f>
        <v>9400</v>
      </c>
      <c r="AN21" s="91">
        <f t="shared" si="3"/>
        <v>67700</v>
      </c>
      <c r="AO21" s="91">
        <f t="shared" si="3"/>
        <v>67700</v>
      </c>
      <c r="AP21" s="91">
        <f t="shared" si="3"/>
        <v>4600</v>
      </c>
      <c r="AQ21" s="91">
        <f t="shared" si="3"/>
        <v>4600</v>
      </c>
      <c r="AR21" s="80">
        <f t="shared" si="0"/>
        <v>0</v>
      </c>
    </row>
    <row r="22" spans="1:44" ht="15.75" thickTop="1" x14ac:dyDescent="0.25">
      <c r="A22" s="90"/>
      <c r="B22" s="40"/>
      <c r="C22" s="40"/>
      <c r="D22" s="40"/>
      <c r="E22" s="40"/>
      <c r="F22" s="40"/>
      <c r="G22" s="40"/>
      <c r="H22" s="40"/>
      <c r="I22" s="40"/>
      <c r="J22" s="40"/>
      <c r="K22" s="40"/>
      <c r="AR22" s="92"/>
    </row>
    <row r="23" spans="1:44" x14ac:dyDescent="0.25">
      <c r="A23" s="40"/>
      <c r="B23" s="40"/>
      <c r="C23" s="40"/>
      <c r="D23" s="26"/>
      <c r="E23" s="26"/>
      <c r="F23" s="86" t="s">
        <v>250</v>
      </c>
      <c r="G23" s="86"/>
      <c r="H23" s="86"/>
      <c r="I23" s="86"/>
      <c r="J23" s="26"/>
      <c r="K23" s="26"/>
      <c r="L23" s="40"/>
      <c r="M23" s="40"/>
      <c r="N23" s="40"/>
      <c r="O23" s="40"/>
      <c r="P23" s="40"/>
      <c r="Q23" s="40"/>
      <c r="R23" s="40"/>
      <c r="S23" s="161" t="s">
        <v>146</v>
      </c>
      <c r="T23" s="161"/>
      <c r="U23" s="161"/>
      <c r="V23" s="161"/>
      <c r="W23" s="161"/>
      <c r="X23" s="161"/>
      <c r="Y23" s="161"/>
      <c r="Z23" s="161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92"/>
    </row>
    <row r="24" spans="1:44" x14ac:dyDescent="0.25">
      <c r="A24" s="40"/>
      <c r="B24" s="40"/>
      <c r="C24" s="40"/>
      <c r="D24" s="93" t="str">
        <f>D7</f>
        <v>Inventar</v>
      </c>
      <c r="E24" s="93"/>
      <c r="F24" s="93"/>
      <c r="G24" s="94">
        <f>E20</f>
        <v>83700</v>
      </c>
      <c r="H24" s="95">
        <f>N20</f>
        <v>237300</v>
      </c>
      <c r="I24" s="93"/>
      <c r="J24" s="93" t="str">
        <f>N7</f>
        <v>Fjeldstad kapital</v>
      </c>
      <c r="K24" s="93"/>
      <c r="L24" s="40"/>
      <c r="M24" s="40"/>
      <c r="N24" s="40"/>
      <c r="O24" s="40"/>
      <c r="P24" s="40"/>
      <c r="Q24" s="40"/>
      <c r="R24" s="40"/>
      <c r="S24" s="96" t="s">
        <v>49</v>
      </c>
      <c r="T24" s="96"/>
      <c r="U24" s="96"/>
      <c r="V24" s="94">
        <f>AE19</f>
        <v>573900</v>
      </c>
      <c r="W24" s="97">
        <f>AB19</f>
        <v>942500</v>
      </c>
      <c r="X24" s="97"/>
      <c r="Y24" s="96" t="s">
        <v>148</v>
      </c>
      <c r="Z24" s="40"/>
      <c r="AA24" s="40"/>
      <c r="AB24" s="40"/>
      <c r="AC24" s="40"/>
      <c r="AD24" s="98" t="s">
        <v>149</v>
      </c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92"/>
    </row>
    <row r="25" spans="1:44" x14ac:dyDescent="0.25">
      <c r="A25" s="40"/>
      <c r="B25" s="40"/>
      <c r="C25" s="40"/>
      <c r="D25" s="40" t="str">
        <f>F7</f>
        <v>Varebeholdning</v>
      </c>
      <c r="E25" s="40"/>
      <c r="F25" s="40"/>
      <c r="G25" s="99">
        <f>G20</f>
        <v>240000</v>
      </c>
      <c r="H25" s="100">
        <f>R20</f>
        <v>132900</v>
      </c>
      <c r="I25" s="40"/>
      <c r="J25" s="40" t="str">
        <f>R7</f>
        <v>Kassekreditt</v>
      </c>
      <c r="K25" s="40"/>
      <c r="L25" s="40"/>
      <c r="M25" s="40"/>
      <c r="N25" s="40"/>
      <c r="O25" s="40"/>
      <c r="P25" s="40"/>
      <c r="Q25" s="40"/>
      <c r="R25" s="40"/>
      <c r="S25" s="93" t="str">
        <f>AF7</f>
        <v>Avskrivning inventar</v>
      </c>
      <c r="T25" s="93"/>
      <c r="U25" s="93"/>
      <c r="V25" s="99">
        <f>AG19</f>
        <v>9300</v>
      </c>
      <c r="W25" s="95"/>
      <c r="X25" s="95"/>
      <c r="Y25" s="95"/>
      <c r="Z25" s="40"/>
      <c r="AA25" s="40"/>
      <c r="AB25" s="40"/>
      <c r="AC25" s="40"/>
      <c r="AD25" s="101">
        <f>H6</f>
        <v>15007</v>
      </c>
      <c r="AE25" s="40" t="str">
        <f>H7</f>
        <v>Julie Hartvigsen AS</v>
      </c>
      <c r="AF25" s="40"/>
      <c r="AG25" s="40"/>
      <c r="AH25" s="100">
        <f>I20</f>
        <v>150625</v>
      </c>
      <c r="AI25" s="40"/>
      <c r="AJ25" s="40"/>
      <c r="AK25" s="40"/>
      <c r="AL25" s="40"/>
      <c r="AM25" s="40"/>
      <c r="AN25" s="40"/>
      <c r="AO25" s="40"/>
      <c r="AP25" s="40"/>
      <c r="AQ25" s="40"/>
      <c r="AR25" s="92"/>
    </row>
    <row r="26" spans="1:44" x14ac:dyDescent="0.25">
      <c r="A26" s="40"/>
      <c r="B26" s="40"/>
      <c r="C26" s="40"/>
      <c r="D26" s="40" t="s">
        <v>150</v>
      </c>
      <c r="E26" s="40"/>
      <c r="F26" s="40"/>
      <c r="G26" s="99">
        <f>AH27</f>
        <v>150625</v>
      </c>
      <c r="H26" s="100">
        <f>AH31</f>
        <v>83375</v>
      </c>
      <c r="I26" s="40"/>
      <c r="J26" s="40" t="s">
        <v>151</v>
      </c>
      <c r="K26" s="40"/>
      <c r="L26" s="40"/>
      <c r="M26" s="40"/>
      <c r="N26" s="40"/>
      <c r="O26" s="40"/>
      <c r="P26" s="40"/>
      <c r="Q26" s="40"/>
      <c r="R26" s="40"/>
      <c r="S26" s="40" t="str">
        <f>AH7</f>
        <v>Husleie</v>
      </c>
      <c r="T26" s="40"/>
      <c r="U26" s="40"/>
      <c r="V26" s="99">
        <f>AI19</f>
        <v>84000</v>
      </c>
      <c r="W26" s="40"/>
      <c r="X26" s="40"/>
      <c r="Y26" s="40"/>
      <c r="Z26" s="40"/>
      <c r="AA26" s="40"/>
      <c r="AB26" s="40"/>
      <c r="AC26" s="40"/>
      <c r="AD26" s="101">
        <f>J6</f>
        <v>15012</v>
      </c>
      <c r="AE26" s="40" t="str">
        <f>J7</f>
        <v>Finn Gregersen</v>
      </c>
      <c r="AF26" s="40"/>
      <c r="AG26" s="40"/>
      <c r="AH26" s="102">
        <f>K20</f>
        <v>0</v>
      </c>
      <c r="AI26" s="40"/>
      <c r="AJ26" s="40"/>
      <c r="AK26" s="40"/>
      <c r="AL26" s="40"/>
      <c r="AM26" s="40"/>
      <c r="AN26" s="40"/>
      <c r="AO26" s="40"/>
      <c r="AP26" s="40"/>
      <c r="AQ26" s="40"/>
      <c r="AR26" s="92"/>
    </row>
    <row r="27" spans="1:44" x14ac:dyDescent="0.25">
      <c r="A27" s="40"/>
      <c r="B27" s="40"/>
      <c r="C27" s="40"/>
      <c r="D27" s="103" t="str">
        <f>L7</f>
        <v>Kontanter</v>
      </c>
      <c r="E27" s="93"/>
      <c r="F27" s="93"/>
      <c r="G27" s="99">
        <f>M20</f>
        <v>4200</v>
      </c>
      <c r="H27" s="95">
        <f>Z20</f>
        <v>24950</v>
      </c>
      <c r="I27" s="93"/>
      <c r="J27" s="93" t="s">
        <v>152</v>
      </c>
      <c r="K27" s="93"/>
      <c r="L27" s="40"/>
      <c r="M27" s="40"/>
      <c r="N27" s="40"/>
      <c r="O27" s="40"/>
      <c r="P27" s="40"/>
      <c r="Q27" s="40"/>
      <c r="R27" s="40"/>
      <c r="S27" s="104" t="str">
        <f>AJ7</f>
        <v>Telefon og porto</v>
      </c>
      <c r="T27" s="40"/>
      <c r="U27" s="40"/>
      <c r="V27" s="99">
        <f>AK19</f>
        <v>25800</v>
      </c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105">
        <f>SUM(AH25:AH26)</f>
        <v>150625</v>
      </c>
      <c r="AI27" s="40"/>
      <c r="AJ27" s="40"/>
      <c r="AK27" s="40"/>
      <c r="AL27" s="40"/>
      <c r="AM27" s="40"/>
      <c r="AN27" s="40"/>
      <c r="AO27" s="40"/>
      <c r="AP27" s="40"/>
      <c r="AQ27" s="40"/>
      <c r="AR27" s="92"/>
    </row>
    <row r="28" spans="1:44" ht="15.75" thickBot="1" x14ac:dyDescent="0.3">
      <c r="A28" s="40"/>
      <c r="B28" s="40"/>
      <c r="C28" s="40"/>
      <c r="D28" s="40"/>
      <c r="E28" s="40"/>
      <c r="F28" s="40"/>
      <c r="G28" s="106">
        <f>SUM(G24:G27)</f>
        <v>478525</v>
      </c>
      <c r="H28" s="107">
        <f>SUM(H24:H27)</f>
        <v>478525</v>
      </c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104" t="str">
        <f>AL7</f>
        <v>Forsikringer</v>
      </c>
      <c r="T28" s="40"/>
      <c r="U28" s="40"/>
      <c r="V28" s="99">
        <f>AM19</f>
        <v>9400</v>
      </c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92"/>
    </row>
    <row r="29" spans="1:44" ht="15.75" thickTop="1" x14ac:dyDescent="0.25">
      <c r="A29" s="40"/>
      <c r="B29" s="40"/>
      <c r="C29" s="40"/>
      <c r="L29" s="40"/>
      <c r="M29" s="40"/>
      <c r="N29" s="40"/>
      <c r="O29" s="40"/>
      <c r="P29" s="40"/>
      <c r="Q29" s="40"/>
      <c r="R29" s="40"/>
      <c r="S29" s="40" t="s">
        <v>153</v>
      </c>
      <c r="T29" s="40"/>
      <c r="U29" s="40"/>
      <c r="V29" s="99">
        <f>AO19</f>
        <v>67700</v>
      </c>
      <c r="W29" s="40"/>
      <c r="X29" s="40"/>
      <c r="Y29" s="40"/>
      <c r="Z29" s="40"/>
      <c r="AA29" s="40"/>
      <c r="AB29" s="40"/>
      <c r="AC29" s="40"/>
      <c r="AD29" s="98" t="s">
        <v>154</v>
      </c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92"/>
    </row>
    <row r="30" spans="1:44" x14ac:dyDescent="0.25">
      <c r="A30" s="40"/>
      <c r="B30" s="40"/>
      <c r="C30" s="40"/>
      <c r="L30" s="40"/>
      <c r="M30" s="40"/>
      <c r="N30" s="40"/>
      <c r="O30" s="40"/>
      <c r="P30" s="40"/>
      <c r="Q30" s="40"/>
      <c r="R30" s="40"/>
      <c r="S30" s="40" t="s">
        <v>134</v>
      </c>
      <c r="T30" s="40"/>
      <c r="U30" s="40"/>
      <c r="V30" s="99">
        <f>AQ19</f>
        <v>4600</v>
      </c>
      <c r="W30" s="95"/>
      <c r="X30" s="95"/>
      <c r="Y30" s="100"/>
      <c r="Z30" s="40"/>
      <c r="AA30" s="40"/>
      <c r="AB30" s="40"/>
      <c r="AC30" s="40"/>
      <c r="AD30" s="101">
        <f>T6</f>
        <v>24006</v>
      </c>
      <c r="AE30" s="40" t="str">
        <f>T7</f>
        <v>Fredrik Josefsen</v>
      </c>
      <c r="AF30" s="40"/>
      <c r="AG30" s="40"/>
      <c r="AH30" s="100">
        <f>T20</f>
        <v>83375</v>
      </c>
      <c r="AI30" s="40"/>
      <c r="AJ30" s="40"/>
      <c r="AK30" s="40"/>
      <c r="AL30" s="40"/>
      <c r="AM30" s="40"/>
      <c r="AN30" s="40"/>
      <c r="AO30" s="40"/>
      <c r="AP30" s="40"/>
      <c r="AQ30" s="40"/>
      <c r="AR30" s="92"/>
    </row>
    <row r="31" spans="1:44" x14ac:dyDescent="0.25">
      <c r="A31" s="40"/>
      <c r="B31" s="40"/>
      <c r="L31" s="40"/>
      <c r="M31" s="40"/>
      <c r="N31" s="40"/>
      <c r="O31" s="40"/>
      <c r="P31" s="40"/>
      <c r="Q31" s="40"/>
      <c r="R31" s="40"/>
      <c r="S31" s="40" t="s">
        <v>155</v>
      </c>
      <c r="T31" s="40"/>
      <c r="U31" s="40"/>
      <c r="V31" s="108">
        <f>W32-V24-V25-V26-V27-V28-V29-V30</f>
        <v>167800</v>
      </c>
      <c r="W31" s="95"/>
      <c r="X31" s="95"/>
      <c r="Y31" s="100"/>
      <c r="Z31" s="40"/>
      <c r="AA31" s="40"/>
      <c r="AB31" s="40"/>
      <c r="AC31" s="40"/>
      <c r="AD31" s="100"/>
      <c r="AE31" s="40"/>
      <c r="AF31" s="40"/>
      <c r="AG31" s="40"/>
      <c r="AH31" s="105">
        <f>AH30</f>
        <v>83375</v>
      </c>
      <c r="AI31" s="40"/>
      <c r="AJ31" s="40"/>
      <c r="AK31" s="40"/>
      <c r="AL31" s="40"/>
      <c r="AM31" s="40"/>
      <c r="AN31" s="40"/>
      <c r="AO31" s="40"/>
      <c r="AP31" s="40"/>
      <c r="AQ31" s="40"/>
      <c r="AR31" s="92"/>
    </row>
    <row r="32" spans="1:44" ht="15.75" thickBot="1" x14ac:dyDescent="0.3">
      <c r="A32" s="40"/>
      <c r="B32" s="40"/>
      <c r="C32" s="40"/>
      <c r="D32" s="40"/>
      <c r="H32" s="3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106">
        <f>SUM(V24:V31)</f>
        <v>942500</v>
      </c>
      <c r="W32" s="107">
        <f>SUM(W24:W31)</f>
        <v>942500</v>
      </c>
      <c r="X32" s="95"/>
      <c r="Y32" s="95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92"/>
    </row>
    <row r="33" spans="1:44" ht="15.75" thickTop="1" x14ac:dyDescent="0.25">
      <c r="A33" s="40"/>
      <c r="B33" s="40"/>
      <c r="C33" s="40"/>
      <c r="L33" s="40"/>
      <c r="M33" s="40"/>
      <c r="N33" s="40"/>
      <c r="O33" s="40"/>
      <c r="P33" s="40"/>
      <c r="Q33" s="40"/>
      <c r="R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92"/>
    </row>
  </sheetData>
  <mergeCells count="31">
    <mergeCell ref="V6:W6"/>
    <mergeCell ref="H6:I6"/>
    <mergeCell ref="J6:K6"/>
    <mergeCell ref="P6:Q6"/>
    <mergeCell ref="R6:S6"/>
    <mergeCell ref="T6:U6"/>
    <mergeCell ref="AJ6:AK6"/>
    <mergeCell ref="AL6:AM6"/>
    <mergeCell ref="AN6:AO6"/>
    <mergeCell ref="H7:I7"/>
    <mergeCell ref="J7:K7"/>
    <mergeCell ref="P7:Q7"/>
    <mergeCell ref="R7:S7"/>
    <mergeCell ref="T7:U7"/>
    <mergeCell ref="V7:W7"/>
    <mergeCell ref="X7:Y7"/>
    <mergeCell ref="X6:Y6"/>
    <mergeCell ref="Z6:AA6"/>
    <mergeCell ref="AB6:AC6"/>
    <mergeCell ref="AD6:AE6"/>
    <mergeCell ref="AF6:AG6"/>
    <mergeCell ref="AH6:AI6"/>
    <mergeCell ref="AL7:AM7"/>
    <mergeCell ref="AN7:AO7"/>
    <mergeCell ref="S23:Z23"/>
    <mergeCell ref="Z7:AA7"/>
    <mergeCell ref="AB7:AC7"/>
    <mergeCell ref="AD7:AE7"/>
    <mergeCell ref="AF7:AG7"/>
    <mergeCell ref="AH7:AI7"/>
    <mergeCell ref="AJ7:AK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S17"/>
  <sheetViews>
    <sheetView workbookViewId="0">
      <selection activeCell="F19" sqref="F19"/>
    </sheetView>
  </sheetViews>
  <sheetFormatPr baseColWidth="10" defaultRowHeight="15" x14ac:dyDescent="0.25"/>
  <cols>
    <col min="1" max="1" width="6.42578125" customWidth="1"/>
    <col min="2" max="2" width="16.140625" bestFit="1" customWidth="1"/>
    <col min="3" max="3" width="5.5703125" customWidth="1"/>
    <col min="4" max="19" width="8.7109375" customWidth="1"/>
  </cols>
  <sheetData>
    <row r="5" spans="1:19" x14ac:dyDescent="0.25">
      <c r="A5" s="109" t="s">
        <v>261</v>
      </c>
    </row>
    <row r="6" spans="1:19" x14ac:dyDescent="0.25">
      <c r="A6" s="110" t="s">
        <v>156</v>
      </c>
      <c r="B6" s="111"/>
      <c r="C6" s="112" t="s">
        <v>33</v>
      </c>
      <c r="D6" s="113" t="s">
        <v>157</v>
      </c>
      <c r="E6" s="114"/>
      <c r="F6" s="113">
        <v>1920</v>
      </c>
      <c r="G6" s="113"/>
      <c r="H6" s="115">
        <v>24001</v>
      </c>
      <c r="I6" s="114"/>
      <c r="J6" s="113">
        <v>24002</v>
      </c>
      <c r="K6" s="114"/>
      <c r="L6" s="115" t="s">
        <v>34</v>
      </c>
      <c r="M6" s="114"/>
      <c r="N6" s="115" t="s">
        <v>35</v>
      </c>
      <c r="O6" s="113"/>
      <c r="P6" s="115" t="s">
        <v>158</v>
      </c>
      <c r="Q6" s="113"/>
      <c r="R6" s="115">
        <v>4300</v>
      </c>
      <c r="S6" s="114"/>
    </row>
    <row r="7" spans="1:19" x14ac:dyDescent="0.25">
      <c r="A7" s="116" t="s">
        <v>14</v>
      </c>
      <c r="B7" s="117" t="s">
        <v>15</v>
      </c>
      <c r="C7" s="118" t="s">
        <v>38</v>
      </c>
      <c r="D7" s="119" t="s">
        <v>159</v>
      </c>
      <c r="E7" s="120"/>
      <c r="F7" s="119" t="s">
        <v>97</v>
      </c>
      <c r="G7" s="120"/>
      <c r="H7" s="119" t="s">
        <v>160</v>
      </c>
      <c r="I7" s="120"/>
      <c r="J7" s="121" t="s">
        <v>161</v>
      </c>
      <c r="K7" s="120"/>
      <c r="L7" s="122" t="s">
        <v>46</v>
      </c>
      <c r="M7" s="120"/>
      <c r="N7" s="119" t="s">
        <v>46</v>
      </c>
      <c r="O7" s="121"/>
      <c r="P7" s="119" t="s">
        <v>162</v>
      </c>
      <c r="Q7" s="121"/>
      <c r="R7" s="119" t="s">
        <v>49</v>
      </c>
      <c r="S7" s="120"/>
    </row>
    <row r="8" spans="1:19" x14ac:dyDescent="0.25">
      <c r="A8" s="123" t="s">
        <v>163</v>
      </c>
      <c r="B8" s="124" t="s">
        <v>164</v>
      </c>
      <c r="C8" s="125">
        <v>89</v>
      </c>
      <c r="D8" s="126"/>
      <c r="E8" s="126"/>
      <c r="F8" s="126"/>
      <c r="G8" s="126"/>
      <c r="H8" s="126"/>
      <c r="I8" s="126">
        <v>3125</v>
      </c>
      <c r="J8" s="127"/>
      <c r="K8" s="126"/>
      <c r="L8" s="126"/>
      <c r="M8" s="126"/>
      <c r="N8" s="127">
        <v>625</v>
      </c>
      <c r="O8" s="127"/>
      <c r="P8" s="127"/>
      <c r="Q8" s="127"/>
      <c r="R8" s="127">
        <v>2500</v>
      </c>
      <c r="S8" s="126"/>
    </row>
    <row r="9" spans="1:19" x14ac:dyDescent="0.25">
      <c r="A9" s="123" t="s">
        <v>165</v>
      </c>
      <c r="B9" s="124" t="s">
        <v>56</v>
      </c>
      <c r="C9" s="125">
        <v>90</v>
      </c>
      <c r="D9" s="128"/>
      <c r="E9" s="128"/>
      <c r="F9" s="128"/>
      <c r="G9" s="128"/>
      <c r="H9" s="128"/>
      <c r="I9" s="128"/>
      <c r="J9" s="129"/>
      <c r="K9" s="128">
        <v>3875</v>
      </c>
      <c r="L9" s="128"/>
      <c r="M9" s="128"/>
      <c r="N9" s="129">
        <v>775</v>
      </c>
      <c r="O9" s="129"/>
      <c r="P9" s="129"/>
      <c r="Q9" s="129"/>
      <c r="R9" s="129">
        <v>3100</v>
      </c>
      <c r="S9" s="128"/>
    </row>
    <row r="10" spans="1:19" x14ac:dyDescent="0.25">
      <c r="A10" s="123" t="s">
        <v>166</v>
      </c>
      <c r="B10" s="124" t="s">
        <v>167</v>
      </c>
      <c r="C10" s="125">
        <v>91</v>
      </c>
      <c r="D10" s="130"/>
      <c r="E10" s="130"/>
      <c r="F10" s="130"/>
      <c r="G10" s="130"/>
      <c r="H10" s="130">
        <v>500</v>
      </c>
      <c r="I10" s="130"/>
      <c r="J10" s="131"/>
      <c r="K10" s="130"/>
      <c r="L10" s="130"/>
      <c r="M10" s="130"/>
      <c r="N10" s="131"/>
      <c r="O10" s="131">
        <v>100</v>
      </c>
      <c r="P10" s="131"/>
      <c r="Q10" s="131"/>
      <c r="R10" s="131"/>
      <c r="S10" s="130">
        <v>400</v>
      </c>
    </row>
    <row r="11" spans="1:19" x14ac:dyDescent="0.25">
      <c r="A11" s="123" t="s">
        <v>168</v>
      </c>
      <c r="B11" s="124" t="s">
        <v>54</v>
      </c>
      <c r="C11" s="125">
        <v>92</v>
      </c>
      <c r="D11" s="128">
        <v>2250</v>
      </c>
      <c r="E11" s="128"/>
      <c r="F11" s="128"/>
      <c r="G11" s="128"/>
      <c r="H11" s="128"/>
      <c r="I11" s="128"/>
      <c r="J11" s="127"/>
      <c r="K11" s="126"/>
      <c r="L11" s="128"/>
      <c r="M11" s="128">
        <v>450</v>
      </c>
      <c r="N11" s="127"/>
      <c r="O11" s="127"/>
      <c r="P11" s="127"/>
      <c r="Q11" s="127">
        <v>1800</v>
      </c>
      <c r="R11" s="127"/>
      <c r="S11" s="126"/>
    </row>
    <row r="12" spans="1:19" x14ac:dyDescent="0.25">
      <c r="A12" s="123" t="s">
        <v>169</v>
      </c>
      <c r="B12" s="132" t="s">
        <v>64</v>
      </c>
      <c r="C12" s="125">
        <v>93</v>
      </c>
      <c r="D12" s="128"/>
      <c r="E12" s="128"/>
      <c r="F12" s="128"/>
      <c r="G12" s="128">
        <v>2625</v>
      </c>
      <c r="H12" s="128">
        <v>2625</v>
      </c>
      <c r="I12" s="128"/>
      <c r="J12" s="129"/>
      <c r="K12" s="128"/>
      <c r="L12" s="128"/>
      <c r="M12" s="128"/>
      <c r="N12" s="129"/>
      <c r="O12" s="129"/>
      <c r="P12" s="129"/>
      <c r="Q12" s="129"/>
      <c r="R12" s="129"/>
      <c r="S12" s="128"/>
    </row>
    <row r="13" spans="1:19" x14ac:dyDescent="0.25">
      <c r="A13" s="123" t="s">
        <v>170</v>
      </c>
      <c r="B13" s="124" t="s">
        <v>167</v>
      </c>
      <c r="C13" s="125">
        <v>94</v>
      </c>
      <c r="D13" s="130"/>
      <c r="E13" s="130"/>
      <c r="F13" s="130"/>
      <c r="G13" s="130"/>
      <c r="H13" s="130"/>
      <c r="I13" s="130"/>
      <c r="J13" s="131">
        <v>250</v>
      </c>
      <c r="K13" s="130"/>
      <c r="L13" s="130"/>
      <c r="M13" s="130"/>
      <c r="N13" s="131"/>
      <c r="O13" s="131">
        <v>50</v>
      </c>
      <c r="P13" s="131"/>
      <c r="Q13" s="131"/>
      <c r="R13" s="131"/>
      <c r="S13" s="130">
        <v>200</v>
      </c>
    </row>
    <row r="14" spans="1:19" x14ac:dyDescent="0.25">
      <c r="A14" s="123" t="s">
        <v>171</v>
      </c>
      <c r="B14" s="132" t="s">
        <v>167</v>
      </c>
      <c r="C14" s="133">
        <v>95</v>
      </c>
      <c r="D14" s="128"/>
      <c r="E14" s="128">
        <v>500</v>
      </c>
      <c r="F14" s="128"/>
      <c r="G14" s="128"/>
      <c r="H14" s="128"/>
      <c r="I14" s="128"/>
      <c r="J14" s="129"/>
      <c r="K14" s="128"/>
      <c r="L14" s="128">
        <v>100</v>
      </c>
      <c r="M14" s="128"/>
      <c r="N14" s="129"/>
      <c r="O14" s="129"/>
      <c r="P14" s="129">
        <v>400</v>
      </c>
      <c r="Q14" s="129"/>
      <c r="R14" s="129"/>
      <c r="S14" s="128"/>
    </row>
    <row r="15" spans="1:19" x14ac:dyDescent="0.25">
      <c r="A15" s="123" t="s">
        <v>172</v>
      </c>
      <c r="B15" s="124" t="s">
        <v>64</v>
      </c>
      <c r="C15" s="125">
        <v>96</v>
      </c>
      <c r="D15" s="128"/>
      <c r="E15" s="128"/>
      <c r="F15" s="128"/>
      <c r="G15" s="128">
        <v>3625</v>
      </c>
      <c r="H15" s="128"/>
      <c r="I15" s="128"/>
      <c r="J15" s="129">
        <v>3625</v>
      </c>
      <c r="K15" s="128"/>
      <c r="L15" s="128"/>
      <c r="M15" s="128"/>
      <c r="N15" s="129"/>
      <c r="O15" s="129"/>
      <c r="P15" s="129"/>
      <c r="Q15" s="129"/>
      <c r="R15" s="129"/>
      <c r="S15" s="128"/>
    </row>
    <row r="16" spans="1:19" x14ac:dyDescent="0.25">
      <c r="A16" s="123" t="s">
        <v>173</v>
      </c>
      <c r="B16" s="124" t="s">
        <v>58</v>
      </c>
      <c r="C16" s="125">
        <v>97</v>
      </c>
      <c r="D16" s="130"/>
      <c r="E16" s="130">
        <v>1750</v>
      </c>
      <c r="F16" s="130">
        <v>1750</v>
      </c>
      <c r="G16" s="130"/>
      <c r="H16" s="130"/>
      <c r="I16" s="130"/>
      <c r="J16" s="130"/>
      <c r="K16" s="130"/>
      <c r="L16" s="134"/>
      <c r="M16" s="134"/>
      <c r="N16" s="134"/>
      <c r="O16" s="134"/>
      <c r="P16" s="134"/>
      <c r="Q16" s="134"/>
      <c r="R16" s="134"/>
      <c r="S16" s="134"/>
    </row>
    <row r="17" spans="1:11" x14ac:dyDescent="0.25">
      <c r="A17" s="135"/>
      <c r="B17" s="135"/>
      <c r="C17" s="136"/>
      <c r="D17" s="135"/>
      <c r="E17" s="135"/>
      <c r="F17" s="135"/>
      <c r="G17" s="135"/>
      <c r="H17" s="135"/>
      <c r="I17" s="135"/>
      <c r="J17" s="135"/>
      <c r="K17" s="135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P46"/>
  <sheetViews>
    <sheetView topLeftCell="A4" workbookViewId="0">
      <selection activeCell="B4" sqref="B4"/>
    </sheetView>
  </sheetViews>
  <sheetFormatPr baseColWidth="10" defaultRowHeight="15" x14ac:dyDescent="0.25"/>
  <cols>
    <col min="1" max="1" width="6.7109375" customWidth="1"/>
    <col min="2" max="2" width="18.5703125" bestFit="1" customWidth="1"/>
    <col min="3" max="3" width="6.28515625" customWidth="1"/>
    <col min="4" max="41" width="7.140625" customWidth="1"/>
  </cols>
  <sheetData>
    <row r="5" spans="1:42" x14ac:dyDescent="0.25">
      <c r="A5" s="140" t="s">
        <v>262</v>
      </c>
      <c r="AP5" s="76"/>
    </row>
    <row r="6" spans="1:42" x14ac:dyDescent="0.25">
      <c r="A6" s="19" t="s">
        <v>174</v>
      </c>
      <c r="B6" s="20"/>
      <c r="C6" s="21" t="s">
        <v>33</v>
      </c>
      <c r="D6" s="22">
        <v>1230</v>
      </c>
      <c r="E6" s="23"/>
      <c r="F6" s="83">
        <v>1250</v>
      </c>
      <c r="G6" s="84"/>
      <c r="H6" s="165">
        <v>1460</v>
      </c>
      <c r="I6" s="166"/>
      <c r="J6" s="165">
        <v>15008</v>
      </c>
      <c r="K6" s="163"/>
      <c r="L6" s="165">
        <v>15025</v>
      </c>
      <c r="M6" s="163"/>
      <c r="N6" s="85">
        <v>1900</v>
      </c>
      <c r="O6" s="23"/>
      <c r="P6" s="24">
        <v>2050</v>
      </c>
      <c r="Q6" s="23"/>
      <c r="R6" s="24">
        <v>2060</v>
      </c>
      <c r="S6" s="23"/>
      <c r="T6" s="85">
        <v>2380</v>
      </c>
      <c r="U6" s="84"/>
      <c r="V6" s="165">
        <v>24006</v>
      </c>
      <c r="W6" s="163"/>
      <c r="X6" s="165">
        <v>24016</v>
      </c>
      <c r="Y6" s="163"/>
      <c r="Z6" s="162">
        <v>2700</v>
      </c>
      <c r="AA6" s="163"/>
      <c r="AB6" s="165">
        <v>2710</v>
      </c>
      <c r="AC6" s="163"/>
      <c r="AD6" s="167">
        <v>2740</v>
      </c>
      <c r="AE6" s="163"/>
      <c r="AF6" s="162">
        <v>3000</v>
      </c>
      <c r="AG6" s="163"/>
      <c r="AH6" s="162">
        <v>4300</v>
      </c>
      <c r="AI6" s="163"/>
      <c r="AJ6" s="162">
        <v>6010</v>
      </c>
      <c r="AK6" s="163"/>
      <c r="AL6" s="162">
        <v>6017</v>
      </c>
      <c r="AM6" s="163"/>
      <c r="AN6" s="162" t="s">
        <v>37</v>
      </c>
      <c r="AO6" s="163"/>
      <c r="AP6" s="21"/>
    </row>
    <row r="7" spans="1:42" x14ac:dyDescent="0.25">
      <c r="A7" s="25" t="s">
        <v>14</v>
      </c>
      <c r="B7" s="26" t="s">
        <v>15</v>
      </c>
      <c r="C7" s="27" t="s">
        <v>38</v>
      </c>
      <c r="D7" s="28" t="s">
        <v>175</v>
      </c>
      <c r="E7" s="29"/>
      <c r="F7" s="28" t="s">
        <v>39</v>
      </c>
      <c r="G7" s="29"/>
      <c r="H7" s="159" t="s">
        <v>124</v>
      </c>
      <c r="I7" s="160"/>
      <c r="J7" s="159" t="s">
        <v>176</v>
      </c>
      <c r="K7" s="160"/>
      <c r="L7" s="159" t="s">
        <v>177</v>
      </c>
      <c r="M7" s="160"/>
      <c r="N7" s="28" t="s">
        <v>42</v>
      </c>
      <c r="O7" s="29"/>
      <c r="P7" s="30" t="s">
        <v>178</v>
      </c>
      <c r="Q7" s="29"/>
      <c r="R7" s="28" t="s">
        <v>179</v>
      </c>
      <c r="S7" s="29"/>
      <c r="T7" s="28" t="s">
        <v>43</v>
      </c>
      <c r="U7" s="86"/>
      <c r="V7" s="159" t="s">
        <v>180</v>
      </c>
      <c r="W7" s="160"/>
      <c r="X7" s="159" t="s">
        <v>181</v>
      </c>
      <c r="Y7" s="160"/>
      <c r="Z7" s="159" t="s">
        <v>2</v>
      </c>
      <c r="AA7" s="160"/>
      <c r="AB7" s="159" t="s">
        <v>182</v>
      </c>
      <c r="AC7" s="160"/>
      <c r="AD7" s="159" t="s">
        <v>47</v>
      </c>
      <c r="AE7" s="160"/>
      <c r="AF7" s="159" t="s">
        <v>183</v>
      </c>
      <c r="AG7" s="160"/>
      <c r="AH7" s="159" t="s">
        <v>49</v>
      </c>
      <c r="AI7" s="160"/>
      <c r="AJ7" s="159" t="s">
        <v>207</v>
      </c>
      <c r="AK7" s="160"/>
      <c r="AL7" s="159" t="s">
        <v>130</v>
      </c>
      <c r="AM7" s="160"/>
      <c r="AN7" s="159" t="s">
        <v>50</v>
      </c>
      <c r="AO7" s="160"/>
      <c r="AP7" s="27" t="s">
        <v>102</v>
      </c>
    </row>
    <row r="8" spans="1:42" x14ac:dyDescent="0.25">
      <c r="A8" s="87" t="s">
        <v>184</v>
      </c>
      <c r="B8" s="32" t="s">
        <v>206</v>
      </c>
      <c r="C8" s="33"/>
      <c r="D8" s="34">
        <v>17000</v>
      </c>
      <c r="E8" s="34"/>
      <c r="F8" s="34">
        <v>15300</v>
      </c>
      <c r="G8" s="34"/>
      <c r="H8" s="34">
        <v>24200</v>
      </c>
      <c r="I8" s="34"/>
      <c r="J8" s="34">
        <v>55200</v>
      </c>
      <c r="K8" s="34"/>
      <c r="L8" s="34"/>
      <c r="M8" s="34"/>
      <c r="N8" s="34">
        <v>3950</v>
      </c>
      <c r="O8" s="34"/>
      <c r="P8" s="34"/>
      <c r="Q8" s="34">
        <v>36100</v>
      </c>
      <c r="R8" s="35"/>
      <c r="S8" s="34"/>
      <c r="T8" s="35"/>
      <c r="U8" s="35">
        <v>20400</v>
      </c>
      <c r="V8" s="35"/>
      <c r="W8" s="35">
        <v>48950</v>
      </c>
      <c r="X8" s="35"/>
      <c r="Y8" s="35"/>
      <c r="Z8" s="35"/>
      <c r="AA8" s="35"/>
      <c r="AB8" s="35"/>
      <c r="AC8" s="35"/>
      <c r="AD8" s="35"/>
      <c r="AE8" s="35">
        <v>10200</v>
      </c>
      <c r="AF8" s="35"/>
      <c r="AG8" s="35"/>
      <c r="AH8" s="35"/>
      <c r="AI8" s="34"/>
      <c r="AJ8" s="35"/>
      <c r="AK8" s="35"/>
      <c r="AL8" s="35"/>
      <c r="AM8" s="35"/>
      <c r="AN8" s="35"/>
      <c r="AO8" s="34"/>
      <c r="AP8" s="77">
        <f>D8+F8+H8+J8+L8+N8+P8+R8+T8+V8+X8+Z8+AB8+AD8+AF8+AH8+AJ8+AN8-E8-G8-I8-K8-M8-O8-Q8-S8-U8-W8-Y8-AA8-AC8-AE8-AG8-AI8-AK8-AO8</f>
        <v>0</v>
      </c>
    </row>
    <row r="9" spans="1:42" x14ac:dyDescent="0.25">
      <c r="A9" s="87" t="s">
        <v>185</v>
      </c>
      <c r="B9" s="36" t="s">
        <v>186</v>
      </c>
      <c r="C9" s="33">
        <v>1</v>
      </c>
      <c r="D9" s="37"/>
      <c r="E9" s="37"/>
      <c r="F9" s="37">
        <v>15800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5"/>
      <c r="S9" s="34"/>
      <c r="T9" s="35"/>
      <c r="U9" s="35"/>
      <c r="V9" s="35"/>
      <c r="W9" s="35"/>
      <c r="X9" s="35"/>
      <c r="Y9" s="35">
        <v>19750</v>
      </c>
      <c r="Z9" s="35"/>
      <c r="AA9" s="35"/>
      <c r="AB9" s="35">
        <v>3950</v>
      </c>
      <c r="AC9" s="35"/>
      <c r="AD9" s="35"/>
      <c r="AE9" s="35"/>
      <c r="AF9" s="35"/>
      <c r="AG9" s="35"/>
      <c r="AH9" s="35"/>
      <c r="AI9" s="34"/>
      <c r="AJ9" s="35"/>
      <c r="AK9" s="35"/>
      <c r="AL9" s="35"/>
      <c r="AM9" s="35"/>
      <c r="AN9" s="35"/>
      <c r="AO9" s="34"/>
      <c r="AP9" s="77">
        <f t="shared" ref="AP9:AP33" si="0">D9+F9+H9+J9+L9+N9+P9+R9+T9+V9+X9+Z9+AB9+AD9+AF9+AH9+AJ9+AN9-E9-G9-I9-K9-M9-O9-Q9-S9-U9-W9-Y9-AA9-AC9-AE9-AG9-AI9-AK9-AO9</f>
        <v>0</v>
      </c>
    </row>
    <row r="10" spans="1:42" x14ac:dyDescent="0.25">
      <c r="A10" s="87" t="s">
        <v>187</v>
      </c>
      <c r="B10" s="36" t="s">
        <v>52</v>
      </c>
      <c r="C10" s="33">
        <v>2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>
        <v>250</v>
      </c>
      <c r="P10" s="38"/>
      <c r="Q10" s="38"/>
      <c r="R10" s="39"/>
      <c r="S10" s="38"/>
      <c r="T10" s="39"/>
      <c r="U10" s="39"/>
      <c r="V10" s="39"/>
      <c r="W10" s="39"/>
      <c r="X10" s="39"/>
      <c r="Y10" s="39"/>
      <c r="Z10" s="39"/>
      <c r="AA10" s="39"/>
      <c r="AB10" s="39">
        <v>50</v>
      </c>
      <c r="AC10" s="39"/>
      <c r="AD10" s="39"/>
      <c r="AE10" s="39"/>
      <c r="AF10" s="39"/>
      <c r="AG10" s="39"/>
      <c r="AH10" s="39"/>
      <c r="AI10" s="38"/>
      <c r="AJ10" s="39"/>
      <c r="AK10" s="39"/>
      <c r="AL10" s="39"/>
      <c r="AM10" s="39"/>
      <c r="AN10" s="39">
        <v>200</v>
      </c>
      <c r="AO10" s="38"/>
      <c r="AP10" s="77">
        <f t="shared" si="0"/>
        <v>0</v>
      </c>
    </row>
    <row r="11" spans="1:42" x14ac:dyDescent="0.25">
      <c r="A11" s="87" t="s">
        <v>187</v>
      </c>
      <c r="B11" s="36" t="s">
        <v>54</v>
      </c>
      <c r="C11" s="33">
        <v>3</v>
      </c>
      <c r="D11" s="37"/>
      <c r="E11" s="37"/>
      <c r="F11" s="37"/>
      <c r="G11" s="37"/>
      <c r="H11" s="37"/>
      <c r="I11" s="37"/>
      <c r="J11" s="37">
        <v>8125</v>
      </c>
      <c r="K11" s="37"/>
      <c r="L11" s="37"/>
      <c r="M11" s="37"/>
      <c r="N11" s="37"/>
      <c r="O11" s="37"/>
      <c r="P11" s="37"/>
      <c r="Q11" s="37"/>
      <c r="R11" s="35"/>
      <c r="S11" s="34"/>
      <c r="T11" s="35"/>
      <c r="U11" s="35"/>
      <c r="V11" s="35"/>
      <c r="W11" s="35"/>
      <c r="X11" s="35"/>
      <c r="Y11" s="35"/>
      <c r="Z11" s="35"/>
      <c r="AA11" s="35">
        <v>1625</v>
      </c>
      <c r="AB11" s="35"/>
      <c r="AC11" s="35"/>
      <c r="AD11" s="35"/>
      <c r="AE11" s="35"/>
      <c r="AF11" s="35"/>
      <c r="AG11" s="35">
        <v>6500</v>
      </c>
      <c r="AH11" s="35"/>
      <c r="AI11" s="34"/>
      <c r="AJ11" s="35"/>
      <c r="AK11" s="35"/>
      <c r="AL11" s="35"/>
      <c r="AM11" s="35"/>
      <c r="AN11" s="35"/>
      <c r="AO11" s="34"/>
      <c r="AP11" s="77">
        <f t="shared" si="0"/>
        <v>0</v>
      </c>
    </row>
    <row r="12" spans="1:42" x14ac:dyDescent="0.25">
      <c r="A12" s="87" t="s">
        <v>188</v>
      </c>
      <c r="B12" s="40" t="s">
        <v>164</v>
      </c>
      <c r="C12" s="33">
        <v>4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5"/>
      <c r="S12" s="34"/>
      <c r="T12" s="35"/>
      <c r="U12" s="35"/>
      <c r="V12" s="35"/>
      <c r="W12" s="35">
        <v>17500</v>
      </c>
      <c r="X12" s="35"/>
      <c r="Y12" s="35"/>
      <c r="Z12" s="35"/>
      <c r="AA12" s="35"/>
      <c r="AB12" s="35">
        <v>3500</v>
      </c>
      <c r="AC12" s="35"/>
      <c r="AD12" s="35"/>
      <c r="AE12" s="35"/>
      <c r="AF12" s="35"/>
      <c r="AG12" s="35"/>
      <c r="AH12" s="35">
        <v>14000</v>
      </c>
      <c r="AI12" s="34"/>
      <c r="AJ12" s="35"/>
      <c r="AK12" s="35"/>
      <c r="AL12" s="35"/>
      <c r="AM12" s="35"/>
      <c r="AN12" s="35"/>
      <c r="AO12" s="34"/>
      <c r="AP12" s="77">
        <f t="shared" si="0"/>
        <v>0</v>
      </c>
    </row>
    <row r="13" spans="1:42" x14ac:dyDescent="0.25">
      <c r="A13" s="87" t="s">
        <v>189</v>
      </c>
      <c r="B13" s="36" t="s">
        <v>167</v>
      </c>
      <c r="C13" s="33">
        <v>5</v>
      </c>
      <c r="D13" s="38"/>
      <c r="E13" s="38"/>
      <c r="F13" s="38"/>
      <c r="G13" s="38"/>
      <c r="H13" s="38"/>
      <c r="I13" s="38"/>
      <c r="J13" s="38"/>
      <c r="K13" s="38">
        <v>750</v>
      </c>
      <c r="L13" s="38"/>
      <c r="M13" s="38"/>
      <c r="N13" s="38"/>
      <c r="O13" s="38"/>
      <c r="P13" s="38"/>
      <c r="Q13" s="38"/>
      <c r="R13" s="39"/>
      <c r="S13" s="38"/>
      <c r="T13" s="39"/>
      <c r="U13" s="39"/>
      <c r="V13" s="39"/>
      <c r="W13" s="39"/>
      <c r="X13" s="39"/>
      <c r="Y13" s="39"/>
      <c r="Z13" s="39">
        <v>150</v>
      </c>
      <c r="AA13" s="39"/>
      <c r="AB13" s="39"/>
      <c r="AC13" s="39"/>
      <c r="AD13" s="39"/>
      <c r="AE13" s="39"/>
      <c r="AF13" s="39">
        <v>600</v>
      </c>
      <c r="AG13" s="39"/>
      <c r="AH13" s="39"/>
      <c r="AI13" s="38"/>
      <c r="AJ13" s="39"/>
      <c r="AK13" s="39"/>
      <c r="AL13" s="39"/>
      <c r="AM13" s="39"/>
      <c r="AN13" s="39"/>
      <c r="AO13" s="38"/>
      <c r="AP13" s="77">
        <f t="shared" si="0"/>
        <v>0</v>
      </c>
    </row>
    <row r="14" spans="1:42" x14ac:dyDescent="0.25">
      <c r="A14" s="87" t="s">
        <v>190</v>
      </c>
      <c r="B14" s="40" t="s">
        <v>167</v>
      </c>
      <c r="C14" s="33">
        <v>6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5"/>
      <c r="S14" s="34"/>
      <c r="T14" s="35"/>
      <c r="U14" s="35"/>
      <c r="V14" s="35">
        <v>1750</v>
      </c>
      <c r="W14" s="35"/>
      <c r="X14" s="35"/>
      <c r="Y14" s="35"/>
      <c r="Z14" s="35"/>
      <c r="AA14" s="35"/>
      <c r="AB14" s="35"/>
      <c r="AC14" s="35">
        <v>350</v>
      </c>
      <c r="AD14" s="35"/>
      <c r="AE14" s="35"/>
      <c r="AF14" s="35"/>
      <c r="AG14" s="35"/>
      <c r="AH14" s="35"/>
      <c r="AI14" s="34">
        <v>1400</v>
      </c>
      <c r="AJ14" s="35"/>
      <c r="AK14" s="35"/>
      <c r="AL14" s="35"/>
      <c r="AM14" s="35"/>
      <c r="AN14" s="35"/>
      <c r="AO14" s="34"/>
      <c r="AP14" s="77">
        <f t="shared" si="0"/>
        <v>0</v>
      </c>
    </row>
    <row r="15" spans="1:42" x14ac:dyDescent="0.25">
      <c r="A15" s="137" t="s">
        <v>191</v>
      </c>
      <c r="B15" s="36" t="s">
        <v>64</v>
      </c>
      <c r="C15" s="33">
        <v>7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42"/>
      <c r="S15" s="37"/>
      <c r="T15" s="42"/>
      <c r="U15" s="42">
        <v>48950</v>
      </c>
      <c r="V15" s="42">
        <v>48950</v>
      </c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37"/>
      <c r="AJ15" s="42"/>
      <c r="AK15" s="42"/>
      <c r="AL15" s="42"/>
      <c r="AM15" s="42"/>
      <c r="AN15" s="42"/>
      <c r="AO15" s="37"/>
      <c r="AP15" s="77">
        <f t="shared" si="0"/>
        <v>0</v>
      </c>
    </row>
    <row r="16" spans="1:42" x14ac:dyDescent="0.25">
      <c r="A16" s="87" t="s">
        <v>192</v>
      </c>
      <c r="B16" s="36" t="s">
        <v>64</v>
      </c>
      <c r="C16" s="33">
        <v>8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9"/>
      <c r="S16" s="38"/>
      <c r="T16" s="38"/>
      <c r="U16" s="38">
        <v>19750</v>
      </c>
      <c r="V16" s="38"/>
      <c r="W16" s="38"/>
      <c r="X16" s="38">
        <v>19750</v>
      </c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77">
        <f t="shared" si="0"/>
        <v>0</v>
      </c>
    </row>
    <row r="17" spans="1:42" x14ac:dyDescent="0.25">
      <c r="A17" s="87" t="s">
        <v>193</v>
      </c>
      <c r="B17" s="40" t="s">
        <v>194</v>
      </c>
      <c r="C17" s="33">
        <v>9</v>
      </c>
      <c r="D17" s="37"/>
      <c r="E17" s="37"/>
      <c r="F17" s="37"/>
      <c r="G17" s="37"/>
      <c r="H17" s="37"/>
      <c r="I17" s="37"/>
      <c r="J17" s="37"/>
      <c r="K17" s="37">
        <v>55200</v>
      </c>
      <c r="L17" s="37"/>
      <c r="M17" s="37"/>
      <c r="N17" s="37"/>
      <c r="O17" s="37"/>
      <c r="P17" s="37"/>
      <c r="Q17" s="37"/>
      <c r="R17" s="42"/>
      <c r="S17" s="37"/>
      <c r="T17" s="37">
        <v>55200</v>
      </c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77">
        <f t="shared" si="0"/>
        <v>0</v>
      </c>
    </row>
    <row r="18" spans="1:42" x14ac:dyDescent="0.25">
      <c r="A18" s="87" t="s">
        <v>193</v>
      </c>
      <c r="B18" s="40" t="s">
        <v>194</v>
      </c>
      <c r="C18" s="33">
        <v>10</v>
      </c>
      <c r="D18" s="37"/>
      <c r="E18" s="37"/>
      <c r="F18" s="37"/>
      <c r="G18" s="37"/>
      <c r="H18" s="37"/>
      <c r="I18" s="37"/>
      <c r="J18" s="37"/>
      <c r="K18" s="37">
        <v>7375</v>
      </c>
      <c r="L18" s="37"/>
      <c r="M18" s="37"/>
      <c r="N18" s="37"/>
      <c r="O18" s="37"/>
      <c r="P18" s="37"/>
      <c r="Q18" s="37"/>
      <c r="R18" s="42"/>
      <c r="S18" s="37"/>
      <c r="T18" s="37">
        <v>7375</v>
      </c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77">
        <f t="shared" si="0"/>
        <v>0</v>
      </c>
    </row>
    <row r="19" spans="1:42" x14ac:dyDescent="0.25">
      <c r="A19" s="87" t="s">
        <v>195</v>
      </c>
      <c r="B19" s="40" t="s">
        <v>64</v>
      </c>
      <c r="C19" s="33">
        <v>11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9"/>
      <c r="S19" s="38"/>
      <c r="T19" s="38"/>
      <c r="U19" s="38">
        <v>15750</v>
      </c>
      <c r="V19" s="38">
        <v>15750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77">
        <f t="shared" si="0"/>
        <v>0</v>
      </c>
    </row>
    <row r="20" spans="1:42" x14ac:dyDescent="0.25">
      <c r="A20" s="87" t="s">
        <v>196</v>
      </c>
      <c r="B20" s="40" t="s">
        <v>197</v>
      </c>
      <c r="C20" s="33">
        <v>12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42">
        <v>8000</v>
      </c>
      <c r="S20" s="37"/>
      <c r="T20" s="37"/>
      <c r="U20" s="37">
        <v>8000</v>
      </c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77">
        <f t="shared" si="0"/>
        <v>0</v>
      </c>
    </row>
    <row r="21" spans="1:42" x14ac:dyDescent="0.25">
      <c r="A21" s="87" t="s">
        <v>198</v>
      </c>
      <c r="B21" s="40" t="s">
        <v>54</v>
      </c>
      <c r="C21" s="33">
        <v>13</v>
      </c>
      <c r="D21" s="37"/>
      <c r="E21" s="37"/>
      <c r="F21" s="37"/>
      <c r="G21" s="37"/>
      <c r="H21" s="37"/>
      <c r="I21" s="37"/>
      <c r="J21" s="37"/>
      <c r="K21" s="37"/>
      <c r="L21" s="37">
        <v>8500</v>
      </c>
      <c r="M21" s="37"/>
      <c r="N21" s="37"/>
      <c r="O21" s="37"/>
      <c r="P21" s="37"/>
      <c r="Q21" s="37"/>
      <c r="R21" s="42"/>
      <c r="S21" s="37"/>
      <c r="T21" s="37"/>
      <c r="U21" s="37"/>
      <c r="V21" s="37"/>
      <c r="W21" s="37"/>
      <c r="X21" s="37"/>
      <c r="Y21" s="37"/>
      <c r="Z21" s="37"/>
      <c r="AA21" s="37">
        <v>1700</v>
      </c>
      <c r="AB21" s="37"/>
      <c r="AC21" s="37"/>
      <c r="AD21" s="37"/>
      <c r="AE21" s="37"/>
      <c r="AF21" s="37"/>
      <c r="AG21" s="37">
        <v>6800</v>
      </c>
      <c r="AH21" s="37"/>
      <c r="AI21" s="37"/>
      <c r="AJ21" s="37"/>
      <c r="AK21" s="37"/>
      <c r="AL21" s="37"/>
      <c r="AM21" s="37"/>
      <c r="AN21" s="37"/>
      <c r="AO21" s="37"/>
      <c r="AP21" s="77">
        <f t="shared" si="0"/>
        <v>0</v>
      </c>
    </row>
    <row r="22" spans="1:42" x14ac:dyDescent="0.25">
      <c r="A22" s="87" t="s">
        <v>199</v>
      </c>
      <c r="B22" s="40" t="s">
        <v>200</v>
      </c>
      <c r="C22" s="33">
        <v>14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>
        <v>15000</v>
      </c>
      <c r="O22" s="38"/>
      <c r="P22" s="38"/>
      <c r="Q22" s="38"/>
      <c r="R22" s="39"/>
      <c r="S22" s="38"/>
      <c r="T22" s="38"/>
      <c r="U22" s="38"/>
      <c r="V22" s="38"/>
      <c r="W22" s="38"/>
      <c r="X22" s="38"/>
      <c r="Y22" s="38"/>
      <c r="Z22" s="38"/>
      <c r="AA22" s="38">
        <v>3000</v>
      </c>
      <c r="AB22" s="38"/>
      <c r="AC22" s="38"/>
      <c r="AD22" s="38"/>
      <c r="AE22" s="38"/>
      <c r="AF22" s="38"/>
      <c r="AG22" s="38">
        <f>15000/1.25</f>
        <v>12000</v>
      </c>
      <c r="AH22" s="38"/>
      <c r="AI22" s="38"/>
      <c r="AJ22" s="38"/>
      <c r="AK22" s="38"/>
      <c r="AL22" s="38"/>
      <c r="AM22" s="38"/>
      <c r="AN22" s="38"/>
      <c r="AO22" s="38"/>
      <c r="AP22" s="77">
        <f t="shared" si="0"/>
        <v>0</v>
      </c>
    </row>
    <row r="23" spans="1:42" x14ac:dyDescent="0.25">
      <c r="A23" s="87" t="s">
        <v>199</v>
      </c>
      <c r="B23" s="40" t="s">
        <v>97</v>
      </c>
      <c r="C23" s="33">
        <v>15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>
        <v>14000</v>
      </c>
      <c r="P23" s="37"/>
      <c r="Q23" s="37"/>
      <c r="R23" s="42"/>
      <c r="S23" s="37"/>
      <c r="T23" s="37">
        <v>14000</v>
      </c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77">
        <f t="shared" si="0"/>
        <v>0</v>
      </c>
    </row>
    <row r="24" spans="1:42" x14ac:dyDescent="0.25">
      <c r="A24" s="87" t="s">
        <v>199</v>
      </c>
      <c r="B24" s="40" t="s">
        <v>201</v>
      </c>
      <c r="C24" s="33">
        <v>16</v>
      </c>
      <c r="D24" s="37"/>
      <c r="E24" s="37"/>
      <c r="F24" s="37"/>
      <c r="G24" s="37"/>
      <c r="H24" s="37"/>
      <c r="I24" s="37">
        <v>3000</v>
      </c>
      <c r="J24" s="37"/>
      <c r="K24" s="37"/>
      <c r="L24" s="37"/>
      <c r="M24" s="37"/>
      <c r="N24" s="37"/>
      <c r="O24" s="37"/>
      <c r="P24" s="37"/>
      <c r="Q24" s="37"/>
      <c r="R24" s="4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>
        <v>3000</v>
      </c>
      <c r="AI24" s="37"/>
      <c r="AJ24" s="37"/>
      <c r="AK24" s="37"/>
      <c r="AL24" s="37"/>
      <c r="AM24" s="37"/>
      <c r="AN24" s="37"/>
      <c r="AO24" s="37"/>
      <c r="AP24" s="77">
        <f t="shared" si="0"/>
        <v>0</v>
      </c>
    </row>
    <row r="25" spans="1:42" x14ac:dyDescent="0.25">
      <c r="A25" s="87" t="s">
        <v>199</v>
      </c>
      <c r="B25" s="40" t="s">
        <v>208</v>
      </c>
      <c r="C25" s="33">
        <v>17</v>
      </c>
      <c r="D25" s="38"/>
      <c r="E25" s="38">
        <v>1000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9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>
        <v>1000</v>
      </c>
      <c r="AK25" s="38"/>
      <c r="AL25" s="38"/>
      <c r="AM25" s="38"/>
      <c r="AN25" s="38"/>
      <c r="AO25" s="38"/>
      <c r="AP25" s="77">
        <f t="shared" si="0"/>
        <v>0</v>
      </c>
    </row>
    <row r="26" spans="1:42" x14ac:dyDescent="0.25">
      <c r="A26" s="141">
        <v>41670</v>
      </c>
      <c r="B26" s="40" t="s">
        <v>130</v>
      </c>
      <c r="C26" s="33"/>
      <c r="D26" s="38"/>
      <c r="E26" s="38"/>
      <c r="F26" s="38"/>
      <c r="G26" s="38">
        <v>500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9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>
        <v>500</v>
      </c>
      <c r="AM26" s="38"/>
      <c r="AN26" s="38"/>
      <c r="AO26" s="38"/>
      <c r="AP26" s="77"/>
    </row>
    <row r="27" spans="1:42" x14ac:dyDescent="0.25">
      <c r="A27" s="87" t="s">
        <v>199</v>
      </c>
      <c r="B27" s="40" t="s">
        <v>202</v>
      </c>
      <c r="C27" s="33">
        <v>18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42"/>
      <c r="S27" s="37"/>
      <c r="T27" s="37"/>
      <c r="U27" s="37"/>
      <c r="V27" s="37"/>
      <c r="W27" s="37"/>
      <c r="X27" s="37"/>
      <c r="Y27" s="37"/>
      <c r="Z27" s="37">
        <f>AA11+AA21+AA22-Z13</f>
        <v>6175</v>
      </c>
      <c r="AA27" s="37"/>
      <c r="AB27" s="37"/>
      <c r="AC27" s="37"/>
      <c r="AD27" s="37"/>
      <c r="AE27" s="37">
        <v>6175</v>
      </c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77">
        <f t="shared" si="0"/>
        <v>0</v>
      </c>
    </row>
    <row r="28" spans="1:42" x14ac:dyDescent="0.25">
      <c r="A28" s="87" t="s">
        <v>199</v>
      </c>
      <c r="B28" s="40" t="s">
        <v>203</v>
      </c>
      <c r="C28" s="33">
        <v>18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4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>
        <f>AB9+AB10+AB12-AC14</f>
        <v>7150</v>
      </c>
      <c r="AD28" s="37">
        <v>7150</v>
      </c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77">
        <f t="shared" si="0"/>
        <v>0</v>
      </c>
    </row>
    <row r="29" spans="1:42" x14ac:dyDescent="0.25">
      <c r="A29" s="87" t="s">
        <v>199</v>
      </c>
      <c r="B29" s="40" t="s">
        <v>204</v>
      </c>
      <c r="C29" s="33">
        <v>19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>
        <v>8000</v>
      </c>
      <c r="Q29" s="38"/>
      <c r="R29" s="39"/>
      <c r="S29" s="38">
        <v>8000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77">
        <f t="shared" si="0"/>
        <v>0</v>
      </c>
    </row>
    <row r="30" spans="1:42" x14ac:dyDescent="0.25">
      <c r="A30" s="87" t="s">
        <v>199</v>
      </c>
      <c r="B30" s="40" t="s">
        <v>145</v>
      </c>
      <c r="C30" s="33"/>
      <c r="D30" s="88">
        <f t="shared" ref="D30:AO30" si="1">SUM(D8:D29)</f>
        <v>17000</v>
      </c>
      <c r="E30" s="88">
        <f t="shared" si="1"/>
        <v>1000</v>
      </c>
      <c r="F30" s="88">
        <f t="shared" si="1"/>
        <v>31100</v>
      </c>
      <c r="G30" s="88">
        <f t="shared" si="1"/>
        <v>500</v>
      </c>
      <c r="H30" s="88">
        <f t="shared" si="1"/>
        <v>24200</v>
      </c>
      <c r="I30" s="88">
        <f t="shared" si="1"/>
        <v>3000</v>
      </c>
      <c r="J30" s="88">
        <f t="shared" si="1"/>
        <v>63325</v>
      </c>
      <c r="K30" s="88">
        <f t="shared" si="1"/>
        <v>63325</v>
      </c>
      <c r="L30" s="88">
        <f t="shared" si="1"/>
        <v>8500</v>
      </c>
      <c r="M30" s="88">
        <f t="shared" si="1"/>
        <v>0</v>
      </c>
      <c r="N30" s="88">
        <f t="shared" si="1"/>
        <v>18950</v>
      </c>
      <c r="O30" s="88">
        <f t="shared" si="1"/>
        <v>14250</v>
      </c>
      <c r="P30" s="88">
        <f t="shared" si="1"/>
        <v>8000</v>
      </c>
      <c r="Q30" s="88">
        <f t="shared" si="1"/>
        <v>36100</v>
      </c>
      <c r="R30" s="88">
        <f t="shared" si="1"/>
        <v>8000</v>
      </c>
      <c r="S30" s="88">
        <f t="shared" si="1"/>
        <v>8000</v>
      </c>
      <c r="T30" s="88">
        <f t="shared" si="1"/>
        <v>76575</v>
      </c>
      <c r="U30" s="88">
        <f t="shared" si="1"/>
        <v>112850</v>
      </c>
      <c r="V30" s="88">
        <f t="shared" si="1"/>
        <v>66450</v>
      </c>
      <c r="W30" s="88">
        <f t="shared" si="1"/>
        <v>66450</v>
      </c>
      <c r="X30" s="88">
        <f t="shared" si="1"/>
        <v>19750</v>
      </c>
      <c r="Y30" s="88">
        <f t="shared" si="1"/>
        <v>19750</v>
      </c>
      <c r="Z30" s="88">
        <f t="shared" si="1"/>
        <v>6325</v>
      </c>
      <c r="AA30" s="88">
        <f t="shared" si="1"/>
        <v>6325</v>
      </c>
      <c r="AB30" s="88">
        <f t="shared" si="1"/>
        <v>7500</v>
      </c>
      <c r="AC30" s="88">
        <f t="shared" si="1"/>
        <v>7500</v>
      </c>
      <c r="AD30" s="88">
        <f t="shared" si="1"/>
        <v>7150</v>
      </c>
      <c r="AE30" s="88">
        <f t="shared" si="1"/>
        <v>16375</v>
      </c>
      <c r="AF30" s="88">
        <f t="shared" si="1"/>
        <v>600</v>
      </c>
      <c r="AG30" s="88">
        <f t="shared" si="1"/>
        <v>25300</v>
      </c>
      <c r="AH30" s="88">
        <f t="shared" si="1"/>
        <v>17000</v>
      </c>
      <c r="AI30" s="88">
        <f t="shared" si="1"/>
        <v>1400</v>
      </c>
      <c r="AJ30" s="88">
        <f t="shared" si="1"/>
        <v>1000</v>
      </c>
      <c r="AK30" s="88">
        <f t="shared" si="1"/>
        <v>0</v>
      </c>
      <c r="AL30" s="88">
        <f t="shared" si="1"/>
        <v>500</v>
      </c>
      <c r="AM30" s="88">
        <f t="shared" si="1"/>
        <v>0</v>
      </c>
      <c r="AN30" s="88">
        <f t="shared" si="1"/>
        <v>200</v>
      </c>
      <c r="AO30" s="88">
        <f t="shared" si="1"/>
        <v>0</v>
      </c>
      <c r="AP30" s="77">
        <f t="shared" si="0"/>
        <v>-500</v>
      </c>
    </row>
    <row r="31" spans="1:42" x14ac:dyDescent="0.25">
      <c r="A31" s="87" t="s">
        <v>199</v>
      </c>
      <c r="B31" s="40" t="s">
        <v>146</v>
      </c>
      <c r="C31" s="33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>
        <f>V41</f>
        <v>7400</v>
      </c>
      <c r="R31" s="4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>
        <f>AG30-AF30</f>
        <v>24700</v>
      </c>
      <c r="AG31" s="37"/>
      <c r="AH31" s="37"/>
      <c r="AI31" s="37">
        <f>AH30-AI30</f>
        <v>15600</v>
      </c>
      <c r="AJ31" s="37"/>
      <c r="AK31" s="37">
        <f>AJ30-AK30</f>
        <v>1000</v>
      </c>
      <c r="AL31" s="37"/>
      <c r="AM31" s="37">
        <v>500</v>
      </c>
      <c r="AN31" s="37"/>
      <c r="AO31" s="37">
        <f>AN30-AO30</f>
        <v>200</v>
      </c>
      <c r="AP31" s="77">
        <f t="shared" si="0"/>
        <v>500</v>
      </c>
    </row>
    <row r="32" spans="1:42" x14ac:dyDescent="0.25">
      <c r="A32" s="87" t="s">
        <v>199</v>
      </c>
      <c r="B32" s="40" t="s">
        <v>147</v>
      </c>
      <c r="C32" s="33"/>
      <c r="D32" s="78"/>
      <c r="E32" s="78">
        <f>D30-E30</f>
        <v>16000</v>
      </c>
      <c r="F32" s="78"/>
      <c r="G32" s="78">
        <f>F30-G30</f>
        <v>30600</v>
      </c>
      <c r="H32" s="78"/>
      <c r="I32" s="78">
        <f>H30-I30</f>
        <v>21200</v>
      </c>
      <c r="J32" s="78"/>
      <c r="K32" s="78">
        <f>J30-K30</f>
        <v>0</v>
      </c>
      <c r="L32" s="78"/>
      <c r="M32" s="78">
        <f>L30-M30</f>
        <v>8500</v>
      </c>
      <c r="N32" s="78"/>
      <c r="O32" s="78">
        <f>N30-O30</f>
        <v>4700</v>
      </c>
      <c r="P32" s="78">
        <f>Q33-P30</f>
        <v>35500</v>
      </c>
      <c r="Q32" s="78"/>
      <c r="R32" s="42"/>
      <c r="S32" s="37">
        <f>R30-S30</f>
        <v>0</v>
      </c>
      <c r="T32" s="78">
        <f>U33-T30</f>
        <v>36275</v>
      </c>
      <c r="U32" s="89"/>
      <c r="V32" s="89">
        <f>W30-V30</f>
        <v>0</v>
      </c>
      <c r="W32" s="89"/>
      <c r="X32" s="89">
        <f>Y30-X30</f>
        <v>0</v>
      </c>
      <c r="Y32" s="89"/>
      <c r="Z32" s="89">
        <f>AA30-Z30</f>
        <v>0</v>
      </c>
      <c r="AA32" s="89"/>
      <c r="AB32" s="89">
        <f>AC30-AB30</f>
        <v>0</v>
      </c>
      <c r="AC32" s="89"/>
      <c r="AD32" s="89">
        <f>AE30-AD30</f>
        <v>9225</v>
      </c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77">
        <f t="shared" si="0"/>
        <v>0</v>
      </c>
    </row>
    <row r="33" spans="1:42" ht="15.75" thickBot="1" x14ac:dyDescent="0.3">
      <c r="A33" s="90"/>
      <c r="B33" s="40"/>
      <c r="C33" s="33"/>
      <c r="D33" s="91">
        <f>SUM(D30:D32)</f>
        <v>17000</v>
      </c>
      <c r="E33" s="91">
        <f>SUM(E30:E32)</f>
        <v>17000</v>
      </c>
      <c r="F33" s="91">
        <f>SUM(F30:F32)</f>
        <v>31100</v>
      </c>
      <c r="G33" s="91">
        <f>SUM(G30:G32)</f>
        <v>31100</v>
      </c>
      <c r="H33" s="91">
        <f t="shared" ref="H33:O33" si="2">SUM(H30:H32)</f>
        <v>24200</v>
      </c>
      <c r="I33" s="91">
        <f t="shared" si="2"/>
        <v>24200</v>
      </c>
      <c r="J33" s="91">
        <f t="shared" si="2"/>
        <v>63325</v>
      </c>
      <c r="K33" s="91">
        <f t="shared" si="2"/>
        <v>63325</v>
      </c>
      <c r="L33" s="91">
        <f>SUM(L30:L32)</f>
        <v>8500</v>
      </c>
      <c r="M33" s="91">
        <f>SUM(M30:M32)</f>
        <v>8500</v>
      </c>
      <c r="N33" s="91">
        <f t="shared" si="2"/>
        <v>18950</v>
      </c>
      <c r="O33" s="91">
        <f t="shared" si="2"/>
        <v>18950</v>
      </c>
      <c r="P33" s="91">
        <f>SUM(P30:P32)</f>
        <v>43500</v>
      </c>
      <c r="Q33" s="91">
        <f>SUM(Q30:Q32)</f>
        <v>43500</v>
      </c>
      <c r="R33" s="107">
        <f>SUM(R30:R32)</f>
        <v>8000</v>
      </c>
      <c r="S33" s="138">
        <f>SUM(S30:S32)</f>
        <v>8000</v>
      </c>
      <c r="T33" s="91">
        <f t="shared" ref="T33:AO33" si="3">SUM(T30:T32)</f>
        <v>112850</v>
      </c>
      <c r="U33" s="91">
        <f t="shared" si="3"/>
        <v>112850</v>
      </c>
      <c r="V33" s="91">
        <f t="shared" si="3"/>
        <v>66450</v>
      </c>
      <c r="W33" s="91">
        <f t="shared" si="3"/>
        <v>66450</v>
      </c>
      <c r="X33" s="91">
        <f>SUM(X30:X32)</f>
        <v>19750</v>
      </c>
      <c r="Y33" s="91">
        <f>SUM(Y30:Y32)</f>
        <v>19750</v>
      </c>
      <c r="Z33" s="91">
        <f t="shared" si="3"/>
        <v>6325</v>
      </c>
      <c r="AA33" s="91">
        <f t="shared" si="3"/>
        <v>6325</v>
      </c>
      <c r="AB33" s="91">
        <f t="shared" si="3"/>
        <v>7500</v>
      </c>
      <c r="AC33" s="91">
        <f t="shared" si="3"/>
        <v>7500</v>
      </c>
      <c r="AD33" s="91">
        <f t="shared" si="3"/>
        <v>16375</v>
      </c>
      <c r="AE33" s="91">
        <f t="shared" si="3"/>
        <v>16375</v>
      </c>
      <c r="AF33" s="91">
        <f t="shared" si="3"/>
        <v>25300</v>
      </c>
      <c r="AG33" s="91">
        <f t="shared" si="3"/>
        <v>25300</v>
      </c>
      <c r="AH33" s="91">
        <f t="shared" si="3"/>
        <v>17000</v>
      </c>
      <c r="AI33" s="91">
        <f t="shared" si="3"/>
        <v>17000</v>
      </c>
      <c r="AJ33" s="91">
        <f>SUM(AJ30:AJ32)</f>
        <v>1000</v>
      </c>
      <c r="AK33" s="91">
        <f>SUM(AK30:AK32)</f>
        <v>1000</v>
      </c>
      <c r="AL33" s="91">
        <f t="shared" ref="AL33:AM33" si="4">SUM(AL30:AL32)</f>
        <v>500</v>
      </c>
      <c r="AM33" s="91">
        <f t="shared" si="4"/>
        <v>500</v>
      </c>
      <c r="AN33" s="91">
        <f t="shared" si="3"/>
        <v>200</v>
      </c>
      <c r="AO33" s="91">
        <f t="shared" si="3"/>
        <v>200</v>
      </c>
      <c r="AP33" s="80">
        <f t="shared" si="0"/>
        <v>0</v>
      </c>
    </row>
    <row r="34" spans="1:42" ht="15.75" thickTop="1" x14ac:dyDescent="0.25">
      <c r="A34" s="9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AP34" s="92"/>
    </row>
    <row r="35" spans="1:42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92"/>
    </row>
    <row r="36" spans="1:42" x14ac:dyDescent="0.25">
      <c r="A36" s="40"/>
      <c r="B36" s="40"/>
      <c r="C36" s="40"/>
      <c r="D36" s="26"/>
      <c r="E36" s="26"/>
      <c r="F36" s="86" t="s">
        <v>205</v>
      </c>
      <c r="G36" s="86"/>
      <c r="H36" s="86"/>
      <c r="I36" s="86"/>
      <c r="J36" s="26"/>
      <c r="K36" s="26"/>
      <c r="L36" s="93"/>
      <c r="M36" s="93"/>
      <c r="N36" s="40"/>
      <c r="O36" s="40"/>
      <c r="P36" s="40"/>
      <c r="Q36" s="40"/>
      <c r="R36" s="40"/>
      <c r="S36" s="161" t="s">
        <v>146</v>
      </c>
      <c r="T36" s="161"/>
      <c r="U36" s="161"/>
      <c r="V36" s="161"/>
      <c r="W36" s="161"/>
      <c r="X36" s="161"/>
      <c r="Y36" s="161"/>
      <c r="Z36" s="161"/>
      <c r="AA36" s="40"/>
      <c r="AB36" s="40"/>
      <c r="AC36" s="98" t="s">
        <v>149</v>
      </c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92"/>
    </row>
    <row r="37" spans="1:42" x14ac:dyDescent="0.25">
      <c r="A37" s="40"/>
      <c r="B37" s="40"/>
      <c r="C37" s="40"/>
      <c r="D37" s="93" t="str">
        <f>D7</f>
        <v>Varebil</v>
      </c>
      <c r="E37" s="93"/>
      <c r="F37" s="93"/>
      <c r="G37" s="94">
        <f>E32</f>
        <v>16000</v>
      </c>
      <c r="H37" s="95">
        <f>P32</f>
        <v>35500</v>
      </c>
      <c r="I37" s="93"/>
      <c r="J37" s="93" t="str">
        <f>P7</f>
        <v>Jørgensen kapital</v>
      </c>
      <c r="K37" s="93"/>
      <c r="L37" s="93"/>
      <c r="M37" s="93"/>
      <c r="N37" s="40"/>
      <c r="O37" s="40"/>
      <c r="P37" s="40"/>
      <c r="Q37" s="40"/>
      <c r="R37" s="40"/>
      <c r="S37" s="96" t="s">
        <v>49</v>
      </c>
      <c r="T37" s="96"/>
      <c r="U37" s="96"/>
      <c r="V37" s="94">
        <f>AI31</f>
        <v>15600</v>
      </c>
      <c r="W37" s="97">
        <f>AF31</f>
        <v>24700</v>
      </c>
      <c r="X37" s="97"/>
      <c r="Y37" s="96" t="s">
        <v>148</v>
      </c>
      <c r="Z37" s="96"/>
      <c r="AA37" s="40"/>
      <c r="AB37" s="40"/>
      <c r="AC37" s="100">
        <f>J6</f>
        <v>15008</v>
      </c>
      <c r="AD37" s="40"/>
      <c r="AE37" s="40" t="str">
        <f>J7</f>
        <v>Hjalmar Mjøs</v>
      </c>
      <c r="AF37" s="40"/>
      <c r="AG37" s="40"/>
      <c r="AH37" s="100">
        <f>K32</f>
        <v>0</v>
      </c>
      <c r="AI37" s="40"/>
      <c r="AJ37" s="40"/>
      <c r="AK37" s="40"/>
      <c r="AL37" s="40"/>
      <c r="AM37" s="40"/>
      <c r="AN37" s="40"/>
      <c r="AO37" s="40"/>
      <c r="AP37" s="92"/>
    </row>
    <row r="38" spans="1:42" x14ac:dyDescent="0.25">
      <c r="A38" s="40"/>
      <c r="B38" s="40"/>
      <c r="C38" s="40"/>
      <c r="D38" s="40" t="str">
        <f>F7</f>
        <v>Inventar</v>
      </c>
      <c r="E38" s="40"/>
      <c r="F38" s="40"/>
      <c r="G38" s="99">
        <f>G32</f>
        <v>30600</v>
      </c>
      <c r="H38" s="100">
        <f>T32</f>
        <v>36275</v>
      </c>
      <c r="I38" s="40"/>
      <c r="J38" s="40" t="str">
        <f>T7</f>
        <v>Kassekreditt</v>
      </c>
      <c r="K38" s="40"/>
      <c r="L38" s="40"/>
      <c r="M38" s="40"/>
      <c r="N38" s="40"/>
      <c r="O38" s="40"/>
      <c r="P38" s="40"/>
      <c r="Q38" s="40"/>
      <c r="R38" s="40"/>
      <c r="S38" s="104" t="s">
        <v>208</v>
      </c>
      <c r="T38" s="40"/>
      <c r="U38" s="40"/>
      <c r="V38" s="99">
        <f>AK31</f>
        <v>1000</v>
      </c>
      <c r="W38" s="40"/>
      <c r="X38" s="95"/>
      <c r="Y38" s="95"/>
      <c r="Z38" s="93"/>
      <c r="AA38" s="40"/>
      <c r="AB38" s="40"/>
      <c r="AC38" s="100">
        <f>L6</f>
        <v>15025</v>
      </c>
      <c r="AD38" s="40"/>
      <c r="AE38" s="40" t="str">
        <f>L7</f>
        <v>Bj. Helgheim</v>
      </c>
      <c r="AF38" s="40"/>
      <c r="AG38" s="40"/>
      <c r="AH38" s="102">
        <f>M32</f>
        <v>8500</v>
      </c>
      <c r="AI38" s="40"/>
      <c r="AJ38" s="40"/>
      <c r="AK38" s="40"/>
      <c r="AL38" s="40"/>
      <c r="AM38" s="40"/>
      <c r="AN38" s="40"/>
      <c r="AO38" s="40"/>
      <c r="AP38" s="92"/>
    </row>
    <row r="39" spans="1:42" x14ac:dyDescent="0.25">
      <c r="A39" s="40"/>
      <c r="B39" s="40"/>
      <c r="C39" s="40"/>
      <c r="D39" s="40" t="s">
        <v>124</v>
      </c>
      <c r="E39" s="40"/>
      <c r="F39" s="40"/>
      <c r="G39" s="99">
        <f>I32</f>
        <v>21200</v>
      </c>
      <c r="H39" s="100">
        <f>AH44</f>
        <v>0</v>
      </c>
      <c r="I39" s="40"/>
      <c r="J39" s="40" t="s">
        <v>151</v>
      </c>
      <c r="K39" s="40"/>
      <c r="L39" s="40"/>
      <c r="M39" s="40"/>
      <c r="N39" s="40"/>
      <c r="O39" s="40"/>
      <c r="P39" s="40"/>
      <c r="Q39" s="40"/>
      <c r="R39" s="40"/>
      <c r="S39" s="104" t="s">
        <v>130</v>
      </c>
      <c r="T39" s="40"/>
      <c r="V39" s="99">
        <v>500</v>
      </c>
      <c r="AA39" s="40"/>
      <c r="AB39" s="40"/>
      <c r="AC39" s="40"/>
      <c r="AD39" s="40"/>
      <c r="AE39" s="40"/>
      <c r="AF39" s="40"/>
      <c r="AG39" s="40"/>
      <c r="AH39" s="105">
        <f>SUM(AH37:AH38)</f>
        <v>8500</v>
      </c>
      <c r="AI39" s="40"/>
      <c r="AJ39" s="40"/>
      <c r="AK39" s="40"/>
      <c r="AL39" s="40"/>
      <c r="AM39" s="40"/>
      <c r="AN39" s="40"/>
      <c r="AO39" s="40"/>
      <c r="AP39" s="92"/>
    </row>
    <row r="40" spans="1:42" x14ac:dyDescent="0.25">
      <c r="A40" s="40"/>
      <c r="B40" s="40"/>
      <c r="C40" s="40"/>
      <c r="D40" s="40" t="s">
        <v>150</v>
      </c>
      <c r="E40" s="40"/>
      <c r="F40" s="40"/>
      <c r="G40" s="99">
        <f>AH39</f>
        <v>8500</v>
      </c>
      <c r="H40" s="95">
        <f>AD32</f>
        <v>9225</v>
      </c>
      <c r="I40" s="93"/>
      <c r="J40" s="93" t="s">
        <v>152</v>
      </c>
      <c r="K40" s="93"/>
      <c r="L40" s="40"/>
      <c r="M40" s="40"/>
      <c r="N40" s="40"/>
      <c r="O40" s="40"/>
      <c r="P40" s="40"/>
      <c r="Q40" s="40"/>
      <c r="R40" s="40"/>
      <c r="S40" s="40" t="s">
        <v>153</v>
      </c>
      <c r="T40" s="40"/>
      <c r="U40" s="40"/>
      <c r="V40" s="99">
        <f>AO31</f>
        <v>200</v>
      </c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92"/>
    </row>
    <row r="41" spans="1:42" x14ac:dyDescent="0.25">
      <c r="A41" s="40"/>
      <c r="B41" s="40"/>
      <c r="C41" s="40"/>
      <c r="D41" s="103" t="str">
        <f>N7</f>
        <v>Kontanter</v>
      </c>
      <c r="E41" s="93"/>
      <c r="F41" s="93"/>
      <c r="G41" s="99">
        <f>O32</f>
        <v>4700</v>
      </c>
      <c r="H41" s="40"/>
      <c r="I41" s="40"/>
      <c r="J41" s="40"/>
      <c r="K41" s="40"/>
      <c r="L41" s="93"/>
      <c r="M41" s="93"/>
      <c r="N41" s="40"/>
      <c r="O41" s="40"/>
      <c r="P41" s="40"/>
      <c r="Q41" s="40"/>
      <c r="R41" s="40"/>
      <c r="S41" s="40" t="s">
        <v>155</v>
      </c>
      <c r="T41" s="40"/>
      <c r="U41" s="40"/>
      <c r="V41" s="108">
        <f>W37-V37-V38-V39-V40</f>
        <v>7400</v>
      </c>
      <c r="W41" s="95"/>
      <c r="X41" s="40"/>
      <c r="Y41" s="40"/>
      <c r="Z41" s="40"/>
      <c r="AA41" s="40"/>
      <c r="AB41" s="40"/>
      <c r="AC41" s="98" t="s">
        <v>154</v>
      </c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92"/>
    </row>
    <row r="42" spans="1:42" ht="15.75" thickBot="1" x14ac:dyDescent="0.3">
      <c r="A42" s="40"/>
      <c r="B42" s="40"/>
      <c r="C42" s="40"/>
      <c r="D42" s="40"/>
      <c r="E42" s="40"/>
      <c r="F42" s="40"/>
      <c r="G42" s="106">
        <f>SUM(G37:G41)</f>
        <v>81000</v>
      </c>
      <c r="H42" s="107">
        <f>SUM(H37:H41)</f>
        <v>81000</v>
      </c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106">
        <f>SUM(V37:V41)</f>
        <v>24700</v>
      </c>
      <c r="W42" s="107">
        <f>SUM(W37:W41)</f>
        <v>24700</v>
      </c>
      <c r="X42" s="40"/>
      <c r="Y42" s="40"/>
      <c r="Z42" s="40"/>
      <c r="AA42" s="40"/>
      <c r="AB42" s="40"/>
      <c r="AC42" s="100">
        <f>V6</f>
        <v>24006</v>
      </c>
      <c r="AD42" s="40"/>
      <c r="AE42" s="40" t="str">
        <f>V7</f>
        <v>Berglund AS</v>
      </c>
      <c r="AF42" s="40"/>
      <c r="AG42" s="40"/>
      <c r="AH42" s="100">
        <f>V32</f>
        <v>0</v>
      </c>
      <c r="AI42" s="40"/>
      <c r="AJ42" s="40"/>
      <c r="AK42" s="40"/>
      <c r="AL42" s="40"/>
      <c r="AM42" s="40"/>
      <c r="AN42" s="40"/>
      <c r="AO42" s="40"/>
      <c r="AP42" s="92"/>
    </row>
    <row r="43" spans="1:42" ht="15.75" thickTop="1" x14ac:dyDescent="0.25">
      <c r="A43" s="40"/>
      <c r="B43" s="40"/>
      <c r="C43" s="40"/>
      <c r="D43" s="40"/>
      <c r="E43" s="40"/>
      <c r="F43" s="40"/>
      <c r="G43" s="139"/>
      <c r="H43" s="10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100">
        <f>X6</f>
        <v>24016</v>
      </c>
      <c r="AD43" s="40"/>
      <c r="AE43" s="40" t="str">
        <f>X7</f>
        <v>Facit AS</v>
      </c>
      <c r="AF43" s="40"/>
      <c r="AG43" s="40"/>
      <c r="AH43" s="100">
        <f>X32</f>
        <v>0</v>
      </c>
      <c r="AI43" s="40"/>
      <c r="AJ43" s="40"/>
      <c r="AK43" s="40"/>
      <c r="AL43" s="40"/>
      <c r="AM43" s="40"/>
      <c r="AN43" s="40"/>
      <c r="AO43" s="40"/>
      <c r="AP43" s="92"/>
    </row>
    <row r="44" spans="1:42" x14ac:dyDescent="0.25">
      <c r="A44" s="40"/>
      <c r="B44" s="40"/>
      <c r="C44" s="40"/>
      <c r="D44" s="40"/>
      <c r="E44" s="40"/>
      <c r="F44" s="40"/>
      <c r="G44" s="93"/>
      <c r="H44" s="10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95"/>
      <c r="AC44" s="40"/>
      <c r="AD44" s="40"/>
      <c r="AE44" s="40"/>
      <c r="AF44" s="40"/>
      <c r="AG44" s="40"/>
      <c r="AH44" s="105">
        <f>AH42</f>
        <v>0</v>
      </c>
      <c r="AI44" s="40"/>
      <c r="AJ44" s="40"/>
      <c r="AK44" s="40"/>
      <c r="AL44" s="40"/>
      <c r="AM44" s="40"/>
      <c r="AN44" s="40"/>
      <c r="AO44" s="40"/>
      <c r="AP44" s="92"/>
    </row>
    <row r="45" spans="1:42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95"/>
      <c r="AC45" s="10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92"/>
    </row>
    <row r="46" spans="1:42" x14ac:dyDescent="0.25">
      <c r="AB46" s="95"/>
      <c r="AC46" s="95"/>
      <c r="AD46" s="40"/>
      <c r="AP46" s="92"/>
    </row>
  </sheetData>
  <mergeCells count="27">
    <mergeCell ref="AN6:AO6"/>
    <mergeCell ref="H6:I6"/>
    <mergeCell ref="J6:K6"/>
    <mergeCell ref="L6:M6"/>
    <mergeCell ref="V6:W6"/>
    <mergeCell ref="X6:Y6"/>
    <mergeCell ref="Z6:AA6"/>
    <mergeCell ref="AN7:AO7"/>
    <mergeCell ref="H7:I7"/>
    <mergeCell ref="J7:K7"/>
    <mergeCell ref="L7:M7"/>
    <mergeCell ref="V7:W7"/>
    <mergeCell ref="X7:Y7"/>
    <mergeCell ref="Z7:AA7"/>
    <mergeCell ref="S36:Z36"/>
    <mergeCell ref="AL6:AM6"/>
    <mergeCell ref="AL7:AM7"/>
    <mergeCell ref="AB7:AC7"/>
    <mergeCell ref="AD7:AE7"/>
    <mergeCell ref="AF7:AG7"/>
    <mergeCell ref="AH7:AI7"/>
    <mergeCell ref="AJ7:AK7"/>
    <mergeCell ref="AB6:AC6"/>
    <mergeCell ref="AD6:AE6"/>
    <mergeCell ref="AF6:AG6"/>
    <mergeCell ref="AH6:AI6"/>
    <mergeCell ref="AJ6:A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4.1-4.4</vt:lpstr>
      <vt:lpstr>4.5</vt:lpstr>
      <vt:lpstr>4.6 a</vt:lpstr>
      <vt:lpstr>4.6 b</vt:lpstr>
      <vt:lpstr>4.7</vt:lpstr>
      <vt:lpstr>4.8</vt:lpstr>
      <vt:lpstr>4.9</vt:lpstr>
      <vt:lpstr>4.10</vt:lpstr>
      <vt:lpstr>4.11</vt:lpstr>
      <vt:lpstr>4.12</vt:lpstr>
      <vt:lpstr>4.13</vt:lpstr>
      <vt:lpstr>4.14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Annelise</dc:creator>
  <cp:lastModifiedBy>Anne Berrefjord</cp:lastModifiedBy>
  <dcterms:created xsi:type="dcterms:W3CDTF">2014-06-20T21:16:17Z</dcterms:created>
  <dcterms:modified xsi:type="dcterms:W3CDTF">2014-08-21T09:18:58Z</dcterms:modified>
</cp:coreProperties>
</file>