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showInkAnnotation="0" codeName="ThisWorkbook" autoCompressPictures="0"/>
  <bookViews>
    <workbookView xWindow="0" yWindow="465" windowWidth="29040" windowHeight="16440"/>
  </bookViews>
  <sheets>
    <sheet name="Investeringsanalyse" sheetId="1" r:id="rId1"/>
    <sheet name="Kontantstroemmer" sheetId="2" r:id="rId2"/>
    <sheet name="Hjelp" sheetId="4" r:id="rId3"/>
    <sheet name="Hjelpeberegninger" sheetId="3" r:id="rId4"/>
  </sheets>
  <definedNames>
    <definedName name="_enh1">Investeringsanalyse!$B$17</definedName>
    <definedName name="_enh2">Investeringsanalyse!$C$17</definedName>
    <definedName name="_ftk1">Investeringsanalyse!$B$16</definedName>
    <definedName name="_ftk2">Investeringsanalyse!$C$16</definedName>
    <definedName name="_inv1">Investeringsanalyse!$B$6</definedName>
    <definedName name="_inv2">Investeringsanalyse!$C$6</definedName>
    <definedName name="_ko1">Kontantstroemmer!$C$9:$AF$9</definedName>
    <definedName name="_ko12">Kontantstroemmer!$B$9:$AF$9</definedName>
    <definedName name="_ko2">Kontantstroemmer!$C$18:$AF$18</definedName>
    <definedName name="_ko22">Kontantstroemmer!$B$18:$AF$18</definedName>
    <definedName name="_lev1">Investeringsanalyse!$B$7</definedName>
    <definedName name="_lev2">Investeringsanalyse!$C$7</definedName>
    <definedName name="_oml1">Investeringsanalyse!$B$9</definedName>
    <definedName name="_oml2">Investeringsanalyse!$C$9</definedName>
    <definedName name="_vek1">Investeringsanalyse!$B$15</definedName>
    <definedName name="_vek2">Investeringsanalyse!$C$15</definedName>
    <definedName name="hjelp">#REF!</definedName>
    <definedName name="invest1">Kontantstroemmer!$B$9</definedName>
    <definedName name="invest2">Kontantstroemmer!$B$18</definedName>
    <definedName name="kont1">Investeringsanalyse!$B$11</definedName>
    <definedName name="kont2">Investeringsanalyse!$C$11</definedName>
    <definedName name="nullstille">#REF!</definedName>
    <definedName name="pris1">Investeringsanalyse!$B$14</definedName>
    <definedName name="pris2">Investeringsanalyse!$C$14</definedName>
    <definedName name="prosj1">Investeringsanalyse!$B$5</definedName>
    <definedName name="prosj2">Investeringsanalyse!$C$5</definedName>
    <definedName name="_xlnm.Recorder">#REF!</definedName>
    <definedName name="rente1">Investeringsanalyse!$B$10</definedName>
    <definedName name="rente2">Investeringsanalyse!$C$10</definedName>
    <definedName name="rest1">Investeringsanalyse!$B$8</definedName>
    <definedName name="rest2">Investeringsanalyse!$C$8</definedName>
    <definedName name="tilbake">#REF!</definedName>
    <definedName name="tilbaketest">Investeringsanalyse!$S$5:$X$15</definedName>
    <definedName name="_xlnm.Print_Area" localSheetId="3">Hjelpeberegninger!$A$2</definedName>
    <definedName name="_xlnm.Print_Area" localSheetId="0">Investeringsanalyse!$A$3:$I$45</definedName>
    <definedName name="_xlnm.Print_Area" localSheetId="1">Kontantstroemmer!$AL$20:$AS$89</definedName>
  </definedNames>
  <calcPr calcId="150001" concurrentCalc="0"/>
  <webPublishing allowPng="1" targetScreenSize="1024x768" dpi="72" codePage="65001"/>
  <extLst>
    <ext xmlns:mx="http://schemas.microsoft.com/office/mac/excel/2008/main" uri="{7523E5D3-25F3-A5E0-1632-64F254C22452}">
      <mx:ArchID Flags="2"/>
    </ext>
  </extLst>
</workbook>
</file>

<file path=xl/calcChain.xml><?xml version="1.0" encoding="utf-8"?>
<calcChain xmlns="http://schemas.openxmlformats.org/spreadsheetml/2006/main">
  <c r="G18" i="1" l="1"/>
  <c r="E15" i="1"/>
  <c r="E4" i="1"/>
  <c r="F18" i="1"/>
  <c r="H18" i="1"/>
  <c r="I18" i="1"/>
  <c r="F20" i="1"/>
  <c r="I20" i="1"/>
  <c r="H20" i="1"/>
  <c r="C3" i="2"/>
  <c r="C9" i="2"/>
  <c r="D3" i="2"/>
  <c r="D9" i="2"/>
  <c r="E3" i="2"/>
  <c r="E9" i="2"/>
  <c r="F3" i="2"/>
  <c r="F9" i="2"/>
  <c r="G3" i="2"/>
  <c r="G9" i="2"/>
  <c r="H3" i="2"/>
  <c r="H9" i="2"/>
  <c r="I3" i="2"/>
  <c r="I9" i="2"/>
  <c r="J3" i="2"/>
  <c r="J9" i="2"/>
  <c r="K3" i="2"/>
  <c r="K9" i="2"/>
  <c r="L3" i="2"/>
  <c r="L9" i="2"/>
  <c r="M3" i="2"/>
  <c r="M9" i="2"/>
  <c r="N3" i="2"/>
  <c r="N9" i="2"/>
  <c r="O3" i="2"/>
  <c r="O9" i="2"/>
  <c r="P3" i="2"/>
  <c r="P9" i="2"/>
  <c r="Q3" i="2"/>
  <c r="Q9" i="2"/>
  <c r="R3" i="2"/>
  <c r="R9" i="2"/>
  <c r="S3" i="2"/>
  <c r="S9" i="2"/>
  <c r="T3" i="2"/>
  <c r="T9" i="2"/>
  <c r="U3" i="2"/>
  <c r="U9" i="2"/>
  <c r="V3" i="2"/>
  <c r="V9" i="2"/>
  <c r="W3" i="2"/>
  <c r="W9" i="2"/>
  <c r="X3" i="2"/>
  <c r="X9" i="2"/>
  <c r="Y3" i="2"/>
  <c r="Y9" i="2"/>
  <c r="Z3" i="2"/>
  <c r="Z9" i="2"/>
  <c r="AA3" i="2"/>
  <c r="AA9" i="2"/>
  <c r="AB3" i="2"/>
  <c r="AB9" i="2"/>
  <c r="AC3" i="2"/>
  <c r="AC9" i="2"/>
  <c r="AD3" i="2"/>
  <c r="AD9" i="2"/>
  <c r="AE3" i="2"/>
  <c r="AE9" i="2"/>
  <c r="AF3" i="2"/>
  <c r="AF9" i="2"/>
  <c r="B9" i="2"/>
  <c r="B21" i="1"/>
  <c r="G7" i="1"/>
  <c r="F7" i="1"/>
  <c r="H7" i="1"/>
  <c r="I7" i="1"/>
  <c r="B18" i="2"/>
  <c r="C18" i="2"/>
  <c r="D18" i="2"/>
  <c r="E18" i="2"/>
  <c r="F18" i="2"/>
  <c r="G18" i="2"/>
  <c r="H18" i="2"/>
  <c r="I18" i="2"/>
  <c r="J18" i="2"/>
  <c r="K18" i="2"/>
  <c r="L18" i="2"/>
  <c r="M18" i="2"/>
  <c r="N18" i="2"/>
  <c r="O18" i="2"/>
  <c r="P18" i="2"/>
  <c r="Q18" i="2"/>
  <c r="R18" i="2"/>
  <c r="S18" i="2"/>
  <c r="T18" i="2"/>
  <c r="U18" i="2"/>
  <c r="V18" i="2"/>
  <c r="W18" i="2"/>
  <c r="X18" i="2"/>
  <c r="Y18" i="2"/>
  <c r="Z18" i="2"/>
  <c r="AA18" i="2"/>
  <c r="AB18" i="2"/>
  <c r="AC18" i="2"/>
  <c r="AD18" i="2"/>
  <c r="AE18" i="2"/>
  <c r="AF18" i="2"/>
  <c r="C21" i="1"/>
  <c r="F9" i="1"/>
  <c r="H9" i="1"/>
  <c r="I9" i="1"/>
  <c r="E5" i="3"/>
  <c r="G31" i="3"/>
  <c r="D5" i="3"/>
  <c r="A31" i="3"/>
  <c r="E26" i="1"/>
  <c r="A26" i="1"/>
  <c r="F22" i="1"/>
  <c r="F11" i="1"/>
  <c r="H22" i="1"/>
  <c r="I22" i="1"/>
  <c r="H11" i="1"/>
  <c r="I11" i="1"/>
  <c r="D20" i="3"/>
  <c r="F17" i="1"/>
  <c r="F23" i="1"/>
  <c r="F24" i="1"/>
  <c r="F19" i="1"/>
  <c r="F21" i="1"/>
  <c r="F6" i="1"/>
  <c r="F12" i="1"/>
  <c r="F13" i="1"/>
  <c r="F8" i="1"/>
  <c r="F10" i="1"/>
  <c r="B19" i="1"/>
  <c r="H17" i="1"/>
  <c r="I17" i="1"/>
  <c r="H23" i="1"/>
  <c r="I23" i="1"/>
  <c r="H24" i="1"/>
  <c r="I24" i="1"/>
  <c r="H19" i="1"/>
  <c r="I19" i="1"/>
  <c r="H21" i="1"/>
  <c r="I21" i="1"/>
  <c r="H6" i="1"/>
  <c r="I6" i="1"/>
  <c r="H12" i="1"/>
  <c r="I12" i="1"/>
  <c r="H13" i="1"/>
  <c r="I13" i="1"/>
  <c r="H8" i="1"/>
  <c r="I8" i="1"/>
  <c r="H10" i="1"/>
  <c r="I10" i="1"/>
  <c r="G32" i="3"/>
  <c r="G30" i="3"/>
  <c r="G29" i="3"/>
  <c r="G28" i="3"/>
  <c r="G27" i="3"/>
  <c r="A32" i="3"/>
  <c r="A28" i="3"/>
  <c r="A30" i="3"/>
  <c r="A29" i="3"/>
  <c r="A27" i="3"/>
  <c r="E7" i="3"/>
  <c r="E11" i="3"/>
  <c r="CS10" i="3"/>
  <c r="E12" i="3"/>
  <c r="CS11" i="3"/>
  <c r="E14" i="3"/>
  <c r="CT3" i="3"/>
  <c r="CS12" i="3"/>
  <c r="E13" i="3"/>
  <c r="CS13" i="3"/>
  <c r="I50" i="3"/>
  <c r="CS24" i="3"/>
  <c r="I51" i="3"/>
  <c r="CS25" i="3"/>
  <c r="I52" i="3"/>
  <c r="CS26" i="3"/>
  <c r="E9" i="3"/>
  <c r="CS6" i="3"/>
  <c r="E8" i="3"/>
  <c r="CS8" i="3"/>
  <c r="I53" i="3"/>
  <c r="CS27" i="3"/>
  <c r="I54" i="3"/>
  <c r="CS28" i="3"/>
  <c r="I55" i="3"/>
  <c r="CS29" i="3"/>
  <c r="I56" i="3"/>
  <c r="CS30" i="3"/>
  <c r="I57" i="3"/>
  <c r="CS31" i="3"/>
  <c r="I58" i="3"/>
  <c r="CS32" i="3"/>
  <c r="I59" i="3"/>
  <c r="CS33" i="3"/>
  <c r="I60" i="3"/>
  <c r="CS34" i="3"/>
  <c r="I61" i="3"/>
  <c r="CS35" i="3"/>
  <c r="I62" i="3"/>
  <c r="CS36" i="3"/>
  <c r="I63" i="3"/>
  <c r="CS37" i="3"/>
  <c r="I64" i="3"/>
  <c r="CS38" i="3"/>
  <c r="I65" i="3"/>
  <c r="CS39" i="3"/>
  <c r="I66" i="3"/>
  <c r="CS40" i="3"/>
  <c r="I67" i="3"/>
  <c r="CS41" i="3"/>
  <c r="I68" i="3"/>
  <c r="CS42" i="3"/>
  <c r="CP10" i="3"/>
  <c r="CP11" i="3"/>
  <c r="CQ3" i="3"/>
  <c r="CP12" i="3"/>
  <c r="CP13" i="3"/>
  <c r="CP24" i="3"/>
  <c r="CP25" i="3"/>
  <c r="CP26" i="3"/>
  <c r="CP6" i="3"/>
  <c r="CP8" i="3"/>
  <c r="CP27" i="3"/>
  <c r="CP28" i="3"/>
  <c r="CP29" i="3"/>
  <c r="CP30" i="3"/>
  <c r="CP31" i="3"/>
  <c r="CP32" i="3"/>
  <c r="CP33" i="3"/>
  <c r="CP34" i="3"/>
  <c r="CP35" i="3"/>
  <c r="CP36" i="3"/>
  <c r="CP37" i="3"/>
  <c r="CP38" i="3"/>
  <c r="CP39" i="3"/>
  <c r="CP40" i="3"/>
  <c r="CP41" i="3"/>
  <c r="CP42" i="3"/>
  <c r="CS23" i="3"/>
  <c r="CP23" i="3"/>
  <c r="G25" i="3"/>
  <c r="G34" i="3"/>
  <c r="E6" i="3"/>
  <c r="M48" i="3"/>
  <c r="J49" i="3"/>
  <c r="K49" i="3"/>
  <c r="L49" i="3"/>
  <c r="M49" i="3"/>
  <c r="J50" i="3"/>
  <c r="K50" i="3"/>
  <c r="L50" i="3"/>
  <c r="M50" i="3"/>
  <c r="J51" i="3"/>
  <c r="K51" i="3"/>
  <c r="L51" i="3"/>
  <c r="M51" i="3"/>
  <c r="J52" i="3"/>
  <c r="K52" i="3"/>
  <c r="L52" i="3"/>
  <c r="M52" i="3"/>
  <c r="J53" i="3"/>
  <c r="K53" i="3"/>
  <c r="L53" i="3"/>
  <c r="M53" i="3"/>
  <c r="K54" i="3"/>
  <c r="L54" i="3"/>
  <c r="M54" i="3"/>
  <c r="K55" i="3"/>
  <c r="L55" i="3"/>
  <c r="M55" i="3"/>
  <c r="K56" i="3"/>
  <c r="L56" i="3"/>
  <c r="M56" i="3"/>
  <c r="K57" i="3"/>
  <c r="L57" i="3"/>
  <c r="M57" i="3"/>
  <c r="K58" i="3"/>
  <c r="L58" i="3"/>
  <c r="M58" i="3"/>
  <c r="K59" i="3"/>
  <c r="L59" i="3"/>
  <c r="M59" i="3"/>
  <c r="K60" i="3"/>
  <c r="L60" i="3"/>
  <c r="M60" i="3"/>
  <c r="K61" i="3"/>
  <c r="L61" i="3"/>
  <c r="M61" i="3"/>
  <c r="K62" i="3"/>
  <c r="L62" i="3"/>
  <c r="M62" i="3"/>
  <c r="K63" i="3"/>
  <c r="L63" i="3"/>
  <c r="M63" i="3"/>
  <c r="K64" i="3"/>
  <c r="L64" i="3"/>
  <c r="M64" i="3"/>
  <c r="K65" i="3"/>
  <c r="L65" i="3"/>
  <c r="M65" i="3"/>
  <c r="K66" i="3"/>
  <c r="L66" i="3"/>
  <c r="M66" i="3"/>
  <c r="K67" i="3"/>
  <c r="L67" i="3"/>
  <c r="M67" i="3"/>
  <c r="K68" i="3"/>
  <c r="L68" i="3"/>
  <c r="M68" i="3"/>
  <c r="E17" i="3"/>
  <c r="J37" i="3"/>
  <c r="J38" i="3"/>
  <c r="J39" i="3"/>
  <c r="J40" i="3"/>
  <c r="J41" i="3"/>
  <c r="J36" i="3"/>
  <c r="CY5" i="3"/>
  <c r="CY6" i="3"/>
  <c r="CY22" i="3"/>
  <c r="CY10" i="3"/>
  <c r="CY11" i="3"/>
  <c r="CZ3" i="3"/>
  <c r="CY13" i="3"/>
  <c r="CY23" i="3"/>
  <c r="CY24" i="3"/>
  <c r="CY25" i="3"/>
  <c r="CY26" i="3"/>
  <c r="CY8" i="3"/>
  <c r="CY27" i="3"/>
  <c r="CY28" i="3"/>
  <c r="CY29" i="3"/>
  <c r="CY30" i="3"/>
  <c r="CY31" i="3"/>
  <c r="CY32" i="3"/>
  <c r="CY33" i="3"/>
  <c r="CY34" i="3"/>
  <c r="CY35" i="3"/>
  <c r="CY36" i="3"/>
  <c r="CY37" i="3"/>
  <c r="CY38" i="3"/>
  <c r="CY39" i="3"/>
  <c r="CY40" i="3"/>
  <c r="CY41" i="3"/>
  <c r="CY42" i="3"/>
  <c r="E10" i="3"/>
  <c r="CY9" i="3"/>
  <c r="CY17" i="3"/>
  <c r="K41" i="3"/>
  <c r="CS5" i="3"/>
  <c r="CS22" i="3"/>
  <c r="CS9" i="3"/>
  <c r="CS17" i="3"/>
  <c r="K40" i="3"/>
  <c r="CM5" i="3"/>
  <c r="CM6" i="3"/>
  <c r="CM22" i="3"/>
  <c r="CM10" i="3"/>
  <c r="CN3" i="3"/>
  <c r="CM11" i="3"/>
  <c r="CM13" i="3"/>
  <c r="CM23" i="3"/>
  <c r="CM24" i="3"/>
  <c r="CM25" i="3"/>
  <c r="CM26" i="3"/>
  <c r="CM8" i="3"/>
  <c r="CM27" i="3"/>
  <c r="CM28" i="3"/>
  <c r="CM29" i="3"/>
  <c r="CM30" i="3"/>
  <c r="CM31" i="3"/>
  <c r="CM32" i="3"/>
  <c r="CM33" i="3"/>
  <c r="CM34" i="3"/>
  <c r="CM35" i="3"/>
  <c r="CM36" i="3"/>
  <c r="CM37" i="3"/>
  <c r="CM38" i="3"/>
  <c r="CM39" i="3"/>
  <c r="CM40" i="3"/>
  <c r="CM41" i="3"/>
  <c r="CM42" i="3"/>
  <c r="CM9" i="3"/>
  <c r="CM17" i="3"/>
  <c r="K39" i="3"/>
  <c r="CG5" i="3"/>
  <c r="CG6" i="3"/>
  <c r="CG22" i="3"/>
  <c r="CH3" i="3"/>
  <c r="CG10" i="3"/>
  <c r="CG11" i="3"/>
  <c r="CG13" i="3"/>
  <c r="CG23" i="3"/>
  <c r="CG24" i="3"/>
  <c r="CG25" i="3"/>
  <c r="CG26" i="3"/>
  <c r="CG8" i="3"/>
  <c r="CG27" i="3"/>
  <c r="CG28" i="3"/>
  <c r="CG29" i="3"/>
  <c r="CG30" i="3"/>
  <c r="CG31" i="3"/>
  <c r="CG32" i="3"/>
  <c r="CG33" i="3"/>
  <c r="CG34" i="3"/>
  <c r="CG35" i="3"/>
  <c r="CG36" i="3"/>
  <c r="CG37" i="3"/>
  <c r="CG38" i="3"/>
  <c r="CG39" i="3"/>
  <c r="CG40" i="3"/>
  <c r="CG41" i="3"/>
  <c r="CG42" i="3"/>
  <c r="CG9" i="3"/>
  <c r="CG17" i="3"/>
  <c r="K38" i="3"/>
  <c r="CA5" i="3"/>
  <c r="CA6" i="3"/>
  <c r="CA22" i="3"/>
  <c r="CA10" i="3"/>
  <c r="CA11" i="3"/>
  <c r="CA13" i="3"/>
  <c r="CA23" i="3"/>
  <c r="CA24" i="3"/>
  <c r="CA25" i="3"/>
  <c r="CA26" i="3"/>
  <c r="CA8" i="3"/>
  <c r="CA27" i="3"/>
  <c r="CA28" i="3"/>
  <c r="CA29" i="3"/>
  <c r="CA30" i="3"/>
  <c r="CA31" i="3"/>
  <c r="CA32" i="3"/>
  <c r="CA33" i="3"/>
  <c r="CA34" i="3"/>
  <c r="CA35" i="3"/>
  <c r="CA36" i="3"/>
  <c r="CA37" i="3"/>
  <c r="CA38" i="3"/>
  <c r="CA39" i="3"/>
  <c r="CA40" i="3"/>
  <c r="CA41" i="3"/>
  <c r="CA42" i="3"/>
  <c r="CB3" i="3"/>
  <c r="CA9" i="3"/>
  <c r="CA17" i="3"/>
  <c r="K37" i="3"/>
  <c r="BV3" i="3"/>
  <c r="BU5" i="3"/>
  <c r="BU6" i="3"/>
  <c r="BU22" i="3"/>
  <c r="BU10" i="3"/>
  <c r="BU11" i="3"/>
  <c r="BU13" i="3"/>
  <c r="BU23" i="3"/>
  <c r="BU24" i="3"/>
  <c r="BU25" i="3"/>
  <c r="BU26" i="3"/>
  <c r="BU8" i="3"/>
  <c r="BU27" i="3"/>
  <c r="BU28" i="3"/>
  <c r="BU29" i="3"/>
  <c r="BU30" i="3"/>
  <c r="BU31" i="3"/>
  <c r="BU32" i="3"/>
  <c r="BU33" i="3"/>
  <c r="BU34" i="3"/>
  <c r="BU35" i="3"/>
  <c r="BU36" i="3"/>
  <c r="BU37" i="3"/>
  <c r="BU38" i="3"/>
  <c r="BU39" i="3"/>
  <c r="BU40" i="3"/>
  <c r="BU41" i="3"/>
  <c r="BU42" i="3"/>
  <c r="BU9" i="3"/>
  <c r="BU17" i="3"/>
  <c r="K36" i="3"/>
  <c r="CV5" i="3"/>
  <c r="CV6" i="3"/>
  <c r="CV22" i="3"/>
  <c r="CV10" i="3"/>
  <c r="CV11" i="3"/>
  <c r="CW3" i="3"/>
  <c r="CV13" i="3"/>
  <c r="CV23" i="3"/>
  <c r="CV24" i="3"/>
  <c r="CV25" i="3"/>
  <c r="CV26" i="3"/>
  <c r="CV8" i="3"/>
  <c r="CV27" i="3"/>
  <c r="CV28" i="3"/>
  <c r="CV29" i="3"/>
  <c r="CV30" i="3"/>
  <c r="CV31" i="3"/>
  <c r="CV32" i="3"/>
  <c r="CV33" i="3"/>
  <c r="CV34" i="3"/>
  <c r="CV35" i="3"/>
  <c r="CV36" i="3"/>
  <c r="CV37" i="3"/>
  <c r="CV38" i="3"/>
  <c r="CV39" i="3"/>
  <c r="CV40" i="3"/>
  <c r="CV41" i="3"/>
  <c r="CV42" i="3"/>
  <c r="CV9" i="3"/>
  <c r="CV17" i="3"/>
  <c r="I41" i="3"/>
  <c r="CP5" i="3"/>
  <c r="CP22" i="3"/>
  <c r="CP9" i="3"/>
  <c r="CP17" i="3"/>
  <c r="I40" i="3"/>
  <c r="CJ5" i="3"/>
  <c r="CJ6" i="3"/>
  <c r="CJ22" i="3"/>
  <c r="CJ10" i="3"/>
  <c r="CK3" i="3"/>
  <c r="CJ11" i="3"/>
  <c r="CJ13" i="3"/>
  <c r="CJ23" i="3"/>
  <c r="CJ24" i="3"/>
  <c r="CJ25" i="3"/>
  <c r="CJ26" i="3"/>
  <c r="CJ8" i="3"/>
  <c r="CJ27" i="3"/>
  <c r="CJ28" i="3"/>
  <c r="CJ29" i="3"/>
  <c r="CJ30" i="3"/>
  <c r="CJ31" i="3"/>
  <c r="CJ32" i="3"/>
  <c r="CJ33" i="3"/>
  <c r="CJ34" i="3"/>
  <c r="CJ35" i="3"/>
  <c r="CJ36" i="3"/>
  <c r="CJ37" i="3"/>
  <c r="CJ38" i="3"/>
  <c r="CJ39" i="3"/>
  <c r="CJ40" i="3"/>
  <c r="CJ41" i="3"/>
  <c r="CJ42" i="3"/>
  <c r="CJ9" i="3"/>
  <c r="CJ17" i="3"/>
  <c r="I39" i="3"/>
  <c r="CD5" i="3"/>
  <c r="CD6" i="3"/>
  <c r="CD22" i="3"/>
  <c r="CE3" i="3"/>
  <c r="CD10" i="3"/>
  <c r="CD11" i="3"/>
  <c r="CD13" i="3"/>
  <c r="CD23" i="3"/>
  <c r="CD24" i="3"/>
  <c r="CD25" i="3"/>
  <c r="CD26" i="3"/>
  <c r="CD8" i="3"/>
  <c r="CD27" i="3"/>
  <c r="CD28" i="3"/>
  <c r="CD29" i="3"/>
  <c r="CD30" i="3"/>
  <c r="CD31" i="3"/>
  <c r="CD32" i="3"/>
  <c r="CD33" i="3"/>
  <c r="CD34" i="3"/>
  <c r="CD35" i="3"/>
  <c r="CD36" i="3"/>
  <c r="CD37" i="3"/>
  <c r="CD38" i="3"/>
  <c r="CD39" i="3"/>
  <c r="CD40" i="3"/>
  <c r="CD41" i="3"/>
  <c r="CD42" i="3"/>
  <c r="CD9" i="3"/>
  <c r="CD17" i="3"/>
  <c r="I38" i="3"/>
  <c r="BX5" i="3"/>
  <c r="BX6" i="3"/>
  <c r="BX22" i="3"/>
  <c r="BX10" i="3"/>
  <c r="BX11" i="3"/>
  <c r="BX13" i="3"/>
  <c r="BX23" i="3"/>
  <c r="BX24" i="3"/>
  <c r="BX25" i="3"/>
  <c r="BX26" i="3"/>
  <c r="BX8" i="3"/>
  <c r="BX27" i="3"/>
  <c r="BX28" i="3"/>
  <c r="BX29" i="3"/>
  <c r="BX30" i="3"/>
  <c r="BX31" i="3"/>
  <c r="BX32" i="3"/>
  <c r="BX33" i="3"/>
  <c r="BX34" i="3"/>
  <c r="BX35" i="3"/>
  <c r="BX36" i="3"/>
  <c r="BX37" i="3"/>
  <c r="BX38" i="3"/>
  <c r="BX39" i="3"/>
  <c r="BX40" i="3"/>
  <c r="BX41" i="3"/>
  <c r="BX42" i="3"/>
  <c r="BY3" i="3"/>
  <c r="BX9" i="3"/>
  <c r="BX17" i="3"/>
  <c r="I37" i="3"/>
  <c r="BS3" i="3"/>
  <c r="BR5" i="3"/>
  <c r="BR6" i="3"/>
  <c r="BR22" i="3"/>
  <c r="BR10" i="3"/>
  <c r="BR11" i="3"/>
  <c r="BR13" i="3"/>
  <c r="BR23" i="3"/>
  <c r="BR24" i="3"/>
  <c r="BR25" i="3"/>
  <c r="BR26" i="3"/>
  <c r="BR8" i="3"/>
  <c r="BR27" i="3"/>
  <c r="BR28" i="3"/>
  <c r="BR29" i="3"/>
  <c r="BR30" i="3"/>
  <c r="BR31" i="3"/>
  <c r="BR32" i="3"/>
  <c r="BR33" i="3"/>
  <c r="BR34" i="3"/>
  <c r="BR35" i="3"/>
  <c r="BR36" i="3"/>
  <c r="BR37" i="3"/>
  <c r="BR38" i="3"/>
  <c r="BR39" i="3"/>
  <c r="BR40" i="3"/>
  <c r="BR41" i="3"/>
  <c r="BR42" i="3"/>
  <c r="BR9" i="3"/>
  <c r="BR17" i="3"/>
  <c r="I36" i="3"/>
  <c r="K35" i="3"/>
  <c r="I35" i="3"/>
  <c r="CY15" i="3"/>
  <c r="K32" i="3"/>
  <c r="CV15" i="3"/>
  <c r="I32" i="3"/>
  <c r="CS15" i="3"/>
  <c r="K31" i="3"/>
  <c r="CP15" i="3"/>
  <c r="I31" i="3"/>
  <c r="CM15" i="3"/>
  <c r="K30" i="3"/>
  <c r="CJ15" i="3"/>
  <c r="I30" i="3"/>
  <c r="CG15" i="3"/>
  <c r="K29" i="3"/>
  <c r="CD15" i="3"/>
  <c r="I29" i="3"/>
  <c r="N49" i="3"/>
  <c r="O49" i="3"/>
  <c r="N50" i="3"/>
  <c r="O50" i="3"/>
  <c r="N51" i="3"/>
  <c r="O51" i="3"/>
  <c r="N52" i="3"/>
  <c r="O52" i="3"/>
  <c r="N53" i="3"/>
  <c r="O53" i="3"/>
  <c r="N54" i="3"/>
  <c r="O54" i="3"/>
  <c r="N55" i="3"/>
  <c r="O55" i="3"/>
  <c r="N56" i="3"/>
  <c r="O56" i="3"/>
  <c r="N57" i="3"/>
  <c r="O57" i="3"/>
  <c r="N58" i="3"/>
  <c r="O58" i="3"/>
  <c r="N59" i="3"/>
  <c r="O59" i="3"/>
  <c r="N60" i="3"/>
  <c r="O60" i="3"/>
  <c r="N61" i="3"/>
  <c r="O61" i="3"/>
  <c r="N62" i="3"/>
  <c r="O62" i="3"/>
  <c r="N63" i="3"/>
  <c r="O63" i="3"/>
  <c r="N64" i="3"/>
  <c r="O64" i="3"/>
  <c r="N65" i="3"/>
  <c r="O65" i="3"/>
  <c r="N66" i="3"/>
  <c r="O66" i="3"/>
  <c r="N67" i="3"/>
  <c r="O67" i="3"/>
  <c r="N68" i="3"/>
  <c r="O68" i="3"/>
  <c r="O48" i="3"/>
  <c r="E16" i="3"/>
  <c r="J28" i="3"/>
  <c r="J29" i="3"/>
  <c r="J30" i="3"/>
  <c r="J31" i="3"/>
  <c r="J32" i="3"/>
  <c r="J27" i="3"/>
  <c r="K26" i="3"/>
  <c r="I26" i="3"/>
  <c r="CA15" i="3"/>
  <c r="K28" i="3"/>
  <c r="BX15" i="3"/>
  <c r="I28" i="3"/>
  <c r="BU15" i="3"/>
  <c r="K27" i="3"/>
  <c r="BR15" i="3"/>
  <c r="I27" i="3"/>
  <c r="CY12" i="3"/>
  <c r="CV12" i="3"/>
  <c r="CM12" i="3"/>
  <c r="CJ12" i="3"/>
  <c r="CG12" i="3"/>
  <c r="CD12" i="3"/>
  <c r="CA12" i="3"/>
  <c r="BX12" i="3"/>
  <c r="BU12" i="3"/>
  <c r="BR12" i="3"/>
  <c r="CY7" i="3"/>
  <c r="CV7" i="3"/>
  <c r="CS7" i="3"/>
  <c r="CP7" i="3"/>
  <c r="CM7" i="3"/>
  <c r="CJ7" i="3"/>
  <c r="CG7" i="3"/>
  <c r="CD7" i="3"/>
  <c r="CA7" i="3"/>
  <c r="BX7" i="3"/>
  <c r="BU7" i="3"/>
  <c r="BR7" i="3"/>
  <c r="BO2" i="3"/>
  <c r="CZ23" i="3"/>
  <c r="CZ24" i="3"/>
  <c r="CZ25" i="3"/>
  <c r="CZ26" i="3"/>
  <c r="CZ27" i="3"/>
  <c r="CZ28" i="3"/>
  <c r="CZ29" i="3"/>
  <c r="CZ30" i="3"/>
  <c r="CZ31" i="3"/>
  <c r="CZ32" i="3"/>
  <c r="CZ33" i="3"/>
  <c r="CZ34" i="3"/>
  <c r="CZ35" i="3"/>
  <c r="CZ36" i="3"/>
  <c r="CZ37" i="3"/>
  <c r="CZ38" i="3"/>
  <c r="CZ39" i="3"/>
  <c r="CZ40" i="3"/>
  <c r="CZ41" i="3"/>
  <c r="CZ42" i="3"/>
  <c r="DA42" i="3"/>
  <c r="CW23" i="3"/>
  <c r="CW24" i="3"/>
  <c r="CW25" i="3"/>
  <c r="CW26" i="3"/>
  <c r="CW27" i="3"/>
  <c r="CW28" i="3"/>
  <c r="CW29" i="3"/>
  <c r="CW30" i="3"/>
  <c r="CW31" i="3"/>
  <c r="CW32" i="3"/>
  <c r="CW33" i="3"/>
  <c r="CW34" i="3"/>
  <c r="CW35" i="3"/>
  <c r="CW36" i="3"/>
  <c r="CW37" i="3"/>
  <c r="CW38" i="3"/>
  <c r="CW39" i="3"/>
  <c r="CW40" i="3"/>
  <c r="CW41" i="3"/>
  <c r="CW42" i="3"/>
  <c r="CX42" i="3"/>
  <c r="CT23" i="3"/>
  <c r="CT24" i="3"/>
  <c r="CT25" i="3"/>
  <c r="CT26" i="3"/>
  <c r="CT27" i="3"/>
  <c r="CT28" i="3"/>
  <c r="CT29" i="3"/>
  <c r="CT30" i="3"/>
  <c r="CT31" i="3"/>
  <c r="CT32" i="3"/>
  <c r="CT33" i="3"/>
  <c r="CT34" i="3"/>
  <c r="CT35" i="3"/>
  <c r="CT36" i="3"/>
  <c r="CT37" i="3"/>
  <c r="CT38" i="3"/>
  <c r="CT39" i="3"/>
  <c r="CT40" i="3"/>
  <c r="CT41" i="3"/>
  <c r="CT42" i="3"/>
  <c r="CU42" i="3"/>
  <c r="CQ23" i="3"/>
  <c r="CQ24" i="3"/>
  <c r="CQ25" i="3"/>
  <c r="CQ26" i="3"/>
  <c r="CQ27" i="3"/>
  <c r="CQ28" i="3"/>
  <c r="CQ29" i="3"/>
  <c r="CQ30" i="3"/>
  <c r="CQ31" i="3"/>
  <c r="CQ32" i="3"/>
  <c r="CQ33" i="3"/>
  <c r="CQ34" i="3"/>
  <c r="CQ35" i="3"/>
  <c r="CQ36" i="3"/>
  <c r="CQ37" i="3"/>
  <c r="CQ38" i="3"/>
  <c r="CQ39" i="3"/>
  <c r="CQ40" i="3"/>
  <c r="CQ41" i="3"/>
  <c r="CQ42" i="3"/>
  <c r="CR42" i="3"/>
  <c r="CN23" i="3"/>
  <c r="CN24" i="3"/>
  <c r="CN25" i="3"/>
  <c r="CN26" i="3"/>
  <c r="CN27" i="3"/>
  <c r="CN28" i="3"/>
  <c r="CN29" i="3"/>
  <c r="CN30" i="3"/>
  <c r="CN31" i="3"/>
  <c r="CN32" i="3"/>
  <c r="CN33" i="3"/>
  <c r="CN34" i="3"/>
  <c r="CN35" i="3"/>
  <c r="CN36" i="3"/>
  <c r="CN37" i="3"/>
  <c r="CN38" i="3"/>
  <c r="CN39" i="3"/>
  <c r="CN40" i="3"/>
  <c r="CN41" i="3"/>
  <c r="CN42" i="3"/>
  <c r="CO42" i="3"/>
  <c r="CK23" i="3"/>
  <c r="CK24" i="3"/>
  <c r="CK25" i="3"/>
  <c r="CK26" i="3"/>
  <c r="CK27" i="3"/>
  <c r="CK28" i="3"/>
  <c r="CK29" i="3"/>
  <c r="CK30" i="3"/>
  <c r="CK31" i="3"/>
  <c r="CK32" i="3"/>
  <c r="CK33" i="3"/>
  <c r="CK34" i="3"/>
  <c r="CK35" i="3"/>
  <c r="CK36" i="3"/>
  <c r="CK37" i="3"/>
  <c r="CK38" i="3"/>
  <c r="CK39" i="3"/>
  <c r="CK40" i="3"/>
  <c r="CK41" i="3"/>
  <c r="CK42" i="3"/>
  <c r="CL42" i="3"/>
  <c r="CH23" i="3"/>
  <c r="CH24" i="3"/>
  <c r="CH25" i="3"/>
  <c r="CH26" i="3"/>
  <c r="CH27" i="3"/>
  <c r="CH28" i="3"/>
  <c r="CH29" i="3"/>
  <c r="CH30" i="3"/>
  <c r="CH31" i="3"/>
  <c r="CH32" i="3"/>
  <c r="CH33" i="3"/>
  <c r="CH34" i="3"/>
  <c r="CH35" i="3"/>
  <c r="CH36" i="3"/>
  <c r="CH37" i="3"/>
  <c r="CH38" i="3"/>
  <c r="CH39" i="3"/>
  <c r="CH40" i="3"/>
  <c r="CH41" i="3"/>
  <c r="CH42" i="3"/>
  <c r="CI42" i="3"/>
  <c r="CE23" i="3"/>
  <c r="CE24" i="3"/>
  <c r="CE25" i="3"/>
  <c r="CE26" i="3"/>
  <c r="CE27" i="3"/>
  <c r="CE28" i="3"/>
  <c r="CE29" i="3"/>
  <c r="CE30" i="3"/>
  <c r="CE31" i="3"/>
  <c r="CE32" i="3"/>
  <c r="CE33" i="3"/>
  <c r="CE34" i="3"/>
  <c r="CE35" i="3"/>
  <c r="CE36" i="3"/>
  <c r="CE37" i="3"/>
  <c r="CE38" i="3"/>
  <c r="CE39" i="3"/>
  <c r="CE40" i="3"/>
  <c r="CE41" i="3"/>
  <c r="CE42" i="3"/>
  <c r="CF42" i="3"/>
  <c r="CB23" i="3"/>
  <c r="CB24" i="3"/>
  <c r="CB25" i="3"/>
  <c r="CB26" i="3"/>
  <c r="CB27" i="3"/>
  <c r="CB28" i="3"/>
  <c r="CB29" i="3"/>
  <c r="CB30" i="3"/>
  <c r="CB31" i="3"/>
  <c r="CB32" i="3"/>
  <c r="CB33" i="3"/>
  <c r="CB34" i="3"/>
  <c r="CB35" i="3"/>
  <c r="CB36" i="3"/>
  <c r="CB37" i="3"/>
  <c r="CB38" i="3"/>
  <c r="CB39" i="3"/>
  <c r="CB40" i="3"/>
  <c r="CB41" i="3"/>
  <c r="CB42" i="3"/>
  <c r="CC42" i="3"/>
  <c r="BY23" i="3"/>
  <c r="BY24" i="3"/>
  <c r="BY25" i="3"/>
  <c r="BY26" i="3"/>
  <c r="BY27" i="3"/>
  <c r="BY28" i="3"/>
  <c r="BY29" i="3"/>
  <c r="BY30" i="3"/>
  <c r="BY31" i="3"/>
  <c r="BY32" i="3"/>
  <c r="BY33" i="3"/>
  <c r="BY34" i="3"/>
  <c r="BY35" i="3"/>
  <c r="BY36" i="3"/>
  <c r="BY37" i="3"/>
  <c r="BY38" i="3"/>
  <c r="BY39" i="3"/>
  <c r="BY40" i="3"/>
  <c r="BY41" i="3"/>
  <c r="BY42" i="3"/>
  <c r="BZ42" i="3"/>
  <c r="BV23" i="3"/>
  <c r="BV24" i="3"/>
  <c r="BV25" i="3"/>
  <c r="BV26" i="3"/>
  <c r="BV27" i="3"/>
  <c r="BV28" i="3"/>
  <c r="BV29" i="3"/>
  <c r="BV30" i="3"/>
  <c r="BV31" i="3"/>
  <c r="BV32" i="3"/>
  <c r="BV33" i="3"/>
  <c r="BV34" i="3"/>
  <c r="BV35" i="3"/>
  <c r="BV36" i="3"/>
  <c r="BV37" i="3"/>
  <c r="BV38" i="3"/>
  <c r="BV39" i="3"/>
  <c r="BV40" i="3"/>
  <c r="BV41" i="3"/>
  <c r="BV42" i="3"/>
  <c r="BW42" i="3"/>
  <c r="BS23" i="3"/>
  <c r="BS24" i="3"/>
  <c r="BS25" i="3"/>
  <c r="BS26" i="3"/>
  <c r="BS27" i="3"/>
  <c r="BS28" i="3"/>
  <c r="BS29" i="3"/>
  <c r="BS30" i="3"/>
  <c r="BS31" i="3"/>
  <c r="BS32" i="3"/>
  <c r="BS33" i="3"/>
  <c r="BS34" i="3"/>
  <c r="BS35" i="3"/>
  <c r="BS36" i="3"/>
  <c r="BS37" i="3"/>
  <c r="BS38" i="3"/>
  <c r="BS39" i="3"/>
  <c r="BS40" i="3"/>
  <c r="BS41" i="3"/>
  <c r="BS42" i="3"/>
  <c r="BT42" i="3"/>
  <c r="DA41" i="3"/>
  <c r="CX41" i="3"/>
  <c r="CU41" i="3"/>
  <c r="CR41" i="3"/>
  <c r="CO41" i="3"/>
  <c r="CL41" i="3"/>
  <c r="CI41" i="3"/>
  <c r="CF41" i="3"/>
  <c r="CC41" i="3"/>
  <c r="BZ41" i="3"/>
  <c r="BW41" i="3"/>
  <c r="BT41" i="3"/>
  <c r="DA40" i="3"/>
  <c r="CX40" i="3"/>
  <c r="CU40" i="3"/>
  <c r="CR40" i="3"/>
  <c r="CO40" i="3"/>
  <c r="CL40" i="3"/>
  <c r="CI40" i="3"/>
  <c r="CF40" i="3"/>
  <c r="CC40" i="3"/>
  <c r="BZ40" i="3"/>
  <c r="BW40" i="3"/>
  <c r="BT40" i="3"/>
  <c r="DA39" i="3"/>
  <c r="CX39" i="3"/>
  <c r="CU39" i="3"/>
  <c r="CR39" i="3"/>
  <c r="CO39" i="3"/>
  <c r="CL39" i="3"/>
  <c r="CI39" i="3"/>
  <c r="CF39" i="3"/>
  <c r="CC39" i="3"/>
  <c r="BZ39" i="3"/>
  <c r="BW39" i="3"/>
  <c r="BT39" i="3"/>
  <c r="DA38" i="3"/>
  <c r="CX38" i="3"/>
  <c r="CU38" i="3"/>
  <c r="CR38" i="3"/>
  <c r="CO38" i="3"/>
  <c r="CL38" i="3"/>
  <c r="CI38" i="3"/>
  <c r="CF38" i="3"/>
  <c r="CC38" i="3"/>
  <c r="BZ38" i="3"/>
  <c r="BW38" i="3"/>
  <c r="BT38" i="3"/>
  <c r="DA37" i="3"/>
  <c r="CX37" i="3"/>
  <c r="CU37" i="3"/>
  <c r="CR37" i="3"/>
  <c r="CO37" i="3"/>
  <c r="CL37" i="3"/>
  <c r="CI37" i="3"/>
  <c r="CF37" i="3"/>
  <c r="CC37" i="3"/>
  <c r="BZ37" i="3"/>
  <c r="BW37" i="3"/>
  <c r="BT37" i="3"/>
  <c r="DA36" i="3"/>
  <c r="CX36" i="3"/>
  <c r="CU36" i="3"/>
  <c r="CR36" i="3"/>
  <c r="CO36" i="3"/>
  <c r="CL36" i="3"/>
  <c r="CI36" i="3"/>
  <c r="CF36" i="3"/>
  <c r="CC36" i="3"/>
  <c r="BZ36" i="3"/>
  <c r="BW36" i="3"/>
  <c r="BT36" i="3"/>
  <c r="DA35" i="3"/>
  <c r="CX35" i="3"/>
  <c r="CU35" i="3"/>
  <c r="CR35" i="3"/>
  <c r="CO35" i="3"/>
  <c r="CL35" i="3"/>
  <c r="CI35" i="3"/>
  <c r="CF35" i="3"/>
  <c r="CC35" i="3"/>
  <c r="BZ35" i="3"/>
  <c r="BW35" i="3"/>
  <c r="BT35" i="3"/>
  <c r="DA34" i="3"/>
  <c r="CX34" i="3"/>
  <c r="CU34" i="3"/>
  <c r="CR34" i="3"/>
  <c r="CO34" i="3"/>
  <c r="CL34" i="3"/>
  <c r="CI34" i="3"/>
  <c r="CF34" i="3"/>
  <c r="CC34" i="3"/>
  <c r="BZ34" i="3"/>
  <c r="BW34" i="3"/>
  <c r="BT34" i="3"/>
  <c r="DA33" i="3"/>
  <c r="CX33" i="3"/>
  <c r="CU33" i="3"/>
  <c r="CR33" i="3"/>
  <c r="CO33" i="3"/>
  <c r="CL33" i="3"/>
  <c r="CI33" i="3"/>
  <c r="CF33" i="3"/>
  <c r="CC33" i="3"/>
  <c r="BZ33" i="3"/>
  <c r="BW33" i="3"/>
  <c r="BT33" i="3"/>
  <c r="DA32" i="3"/>
  <c r="CX32" i="3"/>
  <c r="CU32" i="3"/>
  <c r="CR32" i="3"/>
  <c r="CO32" i="3"/>
  <c r="CL32" i="3"/>
  <c r="CI32" i="3"/>
  <c r="CF32" i="3"/>
  <c r="CC32" i="3"/>
  <c r="BZ32" i="3"/>
  <c r="BW32" i="3"/>
  <c r="BT32" i="3"/>
  <c r="DA31" i="3"/>
  <c r="CX31" i="3"/>
  <c r="CU31" i="3"/>
  <c r="CR31" i="3"/>
  <c r="CO31" i="3"/>
  <c r="CL31" i="3"/>
  <c r="CI31" i="3"/>
  <c r="CF31" i="3"/>
  <c r="CC31" i="3"/>
  <c r="BZ31" i="3"/>
  <c r="BW31" i="3"/>
  <c r="BT31" i="3"/>
  <c r="DA30" i="3"/>
  <c r="CX30" i="3"/>
  <c r="CU30" i="3"/>
  <c r="CR30" i="3"/>
  <c r="CO30" i="3"/>
  <c r="CL30" i="3"/>
  <c r="CI30" i="3"/>
  <c r="CF30" i="3"/>
  <c r="CC30" i="3"/>
  <c r="BZ30" i="3"/>
  <c r="BW30" i="3"/>
  <c r="BT30" i="3"/>
  <c r="DA29" i="3"/>
  <c r="CX29" i="3"/>
  <c r="CU29" i="3"/>
  <c r="CR29" i="3"/>
  <c r="CO29" i="3"/>
  <c r="CL29" i="3"/>
  <c r="CI29" i="3"/>
  <c r="CF29" i="3"/>
  <c r="CC29" i="3"/>
  <c r="BZ29" i="3"/>
  <c r="BW29" i="3"/>
  <c r="BT29" i="3"/>
  <c r="DA28" i="3"/>
  <c r="CX28" i="3"/>
  <c r="CU28" i="3"/>
  <c r="CR28" i="3"/>
  <c r="CO28" i="3"/>
  <c r="CL28" i="3"/>
  <c r="CI28" i="3"/>
  <c r="CF28" i="3"/>
  <c r="CC28" i="3"/>
  <c r="BZ28" i="3"/>
  <c r="BW28" i="3"/>
  <c r="BT28" i="3"/>
  <c r="DA27" i="3"/>
  <c r="CX27" i="3"/>
  <c r="CU27" i="3"/>
  <c r="CR27" i="3"/>
  <c r="CO27" i="3"/>
  <c r="CL27" i="3"/>
  <c r="CI27" i="3"/>
  <c r="CF27" i="3"/>
  <c r="CC27" i="3"/>
  <c r="BZ27" i="3"/>
  <c r="BW27" i="3"/>
  <c r="BT27" i="3"/>
  <c r="DA26" i="3"/>
  <c r="CX26" i="3"/>
  <c r="CU26" i="3"/>
  <c r="CR26" i="3"/>
  <c r="CO26" i="3"/>
  <c r="CL26" i="3"/>
  <c r="CI26" i="3"/>
  <c r="CF26" i="3"/>
  <c r="CC26" i="3"/>
  <c r="BZ26" i="3"/>
  <c r="BW26" i="3"/>
  <c r="BT26" i="3"/>
  <c r="DA25" i="3"/>
  <c r="CX25" i="3"/>
  <c r="CU25" i="3"/>
  <c r="CR25" i="3"/>
  <c r="CO25" i="3"/>
  <c r="CL25" i="3"/>
  <c r="CI25" i="3"/>
  <c r="CF25" i="3"/>
  <c r="CC25" i="3"/>
  <c r="BZ25" i="3"/>
  <c r="BW25" i="3"/>
  <c r="BT25" i="3"/>
  <c r="DA24" i="3"/>
  <c r="CX24" i="3"/>
  <c r="CU24" i="3"/>
  <c r="CR24" i="3"/>
  <c r="CO24" i="3"/>
  <c r="CL24" i="3"/>
  <c r="CI24" i="3"/>
  <c r="CF24" i="3"/>
  <c r="CC24" i="3"/>
  <c r="BZ24" i="3"/>
  <c r="BW24" i="3"/>
  <c r="BT24" i="3"/>
  <c r="DA23" i="3"/>
  <c r="CX23" i="3"/>
  <c r="CU23" i="3"/>
  <c r="CR23" i="3"/>
  <c r="CO23" i="3"/>
  <c r="CL23" i="3"/>
  <c r="CI23" i="3"/>
  <c r="CF23" i="3"/>
  <c r="CC23" i="3"/>
  <c r="BZ23" i="3"/>
  <c r="BW23" i="3"/>
  <c r="BT23" i="3"/>
  <c r="DA22" i="3"/>
  <c r="CX22" i="3"/>
  <c r="CU22" i="3"/>
  <c r="CR22" i="3"/>
  <c r="CO22" i="3"/>
  <c r="CL22" i="3"/>
  <c r="CI22" i="3"/>
  <c r="CF22" i="3"/>
  <c r="CC22" i="3"/>
  <c r="BZ22" i="3"/>
  <c r="BW22" i="3"/>
  <c r="BT22" i="3"/>
  <c r="J68" i="3"/>
  <c r="J67" i="3"/>
  <c r="J66" i="3"/>
  <c r="J65" i="3"/>
  <c r="J64" i="3"/>
  <c r="J63" i="3"/>
  <c r="J62" i="3"/>
  <c r="J61" i="3"/>
  <c r="J60" i="3"/>
  <c r="J59" i="3"/>
  <c r="J58" i="3"/>
  <c r="J57" i="3"/>
  <c r="J56" i="3"/>
  <c r="J55" i="3"/>
  <c r="J54" i="3"/>
  <c r="D11" i="3"/>
  <c r="D7" i="3"/>
  <c r="D14" i="3"/>
  <c r="B49" i="3"/>
  <c r="C49" i="3"/>
  <c r="D12" i="3"/>
  <c r="D13" i="3"/>
  <c r="D49" i="3"/>
  <c r="E49" i="3"/>
  <c r="A50" i="3"/>
  <c r="B50" i="3"/>
  <c r="C50" i="3"/>
  <c r="D50" i="3"/>
  <c r="E50" i="3"/>
  <c r="A51" i="3"/>
  <c r="B51" i="3"/>
  <c r="C51" i="3"/>
  <c r="D51" i="3"/>
  <c r="E51" i="3"/>
  <c r="A52" i="3"/>
  <c r="B52" i="3"/>
  <c r="C52" i="3"/>
  <c r="D52" i="3"/>
  <c r="E52" i="3"/>
  <c r="A53" i="3"/>
  <c r="B53" i="3"/>
  <c r="C53" i="3"/>
  <c r="D53" i="3"/>
  <c r="D9" i="3"/>
  <c r="D8" i="3"/>
  <c r="E53" i="3"/>
  <c r="A54" i="3"/>
  <c r="B54" i="3"/>
  <c r="C54" i="3"/>
  <c r="D54" i="3"/>
  <c r="E54" i="3"/>
  <c r="A55" i="3"/>
  <c r="B55" i="3"/>
  <c r="C55" i="3"/>
  <c r="D55" i="3"/>
  <c r="E55" i="3"/>
  <c r="A56" i="3"/>
  <c r="B56" i="3"/>
  <c r="C56" i="3"/>
  <c r="D56" i="3"/>
  <c r="E56" i="3"/>
  <c r="A57" i="3"/>
  <c r="B57" i="3"/>
  <c r="C57" i="3"/>
  <c r="D57" i="3"/>
  <c r="E57" i="3"/>
  <c r="A58" i="3"/>
  <c r="B58" i="3"/>
  <c r="C58" i="3"/>
  <c r="D58" i="3"/>
  <c r="E58" i="3"/>
  <c r="A59" i="3"/>
  <c r="B59" i="3"/>
  <c r="C59" i="3"/>
  <c r="D59" i="3"/>
  <c r="E59" i="3"/>
  <c r="A60" i="3"/>
  <c r="B60" i="3"/>
  <c r="C60" i="3"/>
  <c r="D60" i="3"/>
  <c r="E60" i="3"/>
  <c r="A61" i="3"/>
  <c r="B61" i="3"/>
  <c r="C61" i="3"/>
  <c r="D61" i="3"/>
  <c r="E61" i="3"/>
  <c r="A62" i="3"/>
  <c r="B62" i="3"/>
  <c r="C62" i="3"/>
  <c r="D62" i="3"/>
  <c r="E62" i="3"/>
  <c r="A63" i="3"/>
  <c r="B63" i="3"/>
  <c r="C63" i="3"/>
  <c r="D63" i="3"/>
  <c r="E63" i="3"/>
  <c r="A64" i="3"/>
  <c r="B64" i="3"/>
  <c r="C64" i="3"/>
  <c r="D64" i="3"/>
  <c r="E64" i="3"/>
  <c r="A65" i="3"/>
  <c r="B65" i="3"/>
  <c r="C65" i="3"/>
  <c r="D65" i="3"/>
  <c r="E65" i="3"/>
  <c r="A66" i="3"/>
  <c r="B66" i="3"/>
  <c r="C66" i="3"/>
  <c r="D66" i="3"/>
  <c r="E66" i="3"/>
  <c r="A67" i="3"/>
  <c r="B67" i="3"/>
  <c r="C67" i="3"/>
  <c r="D67" i="3"/>
  <c r="E67" i="3"/>
  <c r="A68" i="3"/>
  <c r="B68" i="3"/>
  <c r="C68" i="3"/>
  <c r="D68" i="3"/>
  <c r="E68" i="3"/>
  <c r="D6" i="3"/>
  <c r="E48" i="3"/>
  <c r="D17" i="3"/>
  <c r="BK10" i="3"/>
  <c r="BK11" i="3"/>
  <c r="BL3" i="3"/>
  <c r="BK13" i="3"/>
  <c r="BK23" i="3"/>
  <c r="BK24" i="3"/>
  <c r="BK25" i="3"/>
  <c r="BK26" i="3"/>
  <c r="BK6" i="3"/>
  <c r="BK8" i="3"/>
  <c r="BK27" i="3"/>
  <c r="BK28" i="3"/>
  <c r="BK29" i="3"/>
  <c r="BK30" i="3"/>
  <c r="BK31" i="3"/>
  <c r="BK32" i="3"/>
  <c r="BK33" i="3"/>
  <c r="BK34" i="3"/>
  <c r="BK35" i="3"/>
  <c r="BK36" i="3"/>
  <c r="BK37" i="3"/>
  <c r="BK38" i="3"/>
  <c r="BK39" i="3"/>
  <c r="BK40" i="3"/>
  <c r="BK41" i="3"/>
  <c r="BK42" i="3"/>
  <c r="BK5" i="3"/>
  <c r="BK22" i="3"/>
  <c r="D10" i="3"/>
  <c r="BK9" i="3"/>
  <c r="BK17" i="3"/>
  <c r="BH10" i="3"/>
  <c r="BH11" i="3"/>
  <c r="BI3" i="3"/>
  <c r="BH13" i="3"/>
  <c r="BH23" i="3"/>
  <c r="BH24" i="3"/>
  <c r="BH25" i="3"/>
  <c r="BH26" i="3"/>
  <c r="BH6" i="3"/>
  <c r="BH8" i="3"/>
  <c r="BH27" i="3"/>
  <c r="BH28" i="3"/>
  <c r="BH29" i="3"/>
  <c r="BH30" i="3"/>
  <c r="BH31" i="3"/>
  <c r="BH32" i="3"/>
  <c r="BH33" i="3"/>
  <c r="BH34" i="3"/>
  <c r="BH35" i="3"/>
  <c r="BH36" i="3"/>
  <c r="BH37" i="3"/>
  <c r="BH38" i="3"/>
  <c r="BH39" i="3"/>
  <c r="BH40" i="3"/>
  <c r="BH41" i="3"/>
  <c r="BH42" i="3"/>
  <c r="BH5" i="3"/>
  <c r="BH22" i="3"/>
  <c r="BH9" i="3"/>
  <c r="BH17" i="3"/>
  <c r="BE10" i="3"/>
  <c r="BE11" i="3"/>
  <c r="BF3" i="3"/>
  <c r="BE12" i="3"/>
  <c r="BE13" i="3"/>
  <c r="BE23" i="3"/>
  <c r="BE24" i="3"/>
  <c r="BE25" i="3"/>
  <c r="BE26" i="3"/>
  <c r="BE6" i="3"/>
  <c r="BE8" i="3"/>
  <c r="BE27" i="3"/>
  <c r="BE28" i="3"/>
  <c r="BE29" i="3"/>
  <c r="BE30" i="3"/>
  <c r="BE31" i="3"/>
  <c r="BE32" i="3"/>
  <c r="BE33" i="3"/>
  <c r="BE34" i="3"/>
  <c r="BE35" i="3"/>
  <c r="BE36" i="3"/>
  <c r="BE37" i="3"/>
  <c r="BE38" i="3"/>
  <c r="BE39" i="3"/>
  <c r="BE40" i="3"/>
  <c r="BE41" i="3"/>
  <c r="BE42" i="3"/>
  <c r="BE5" i="3"/>
  <c r="BE22" i="3"/>
  <c r="BE9" i="3"/>
  <c r="BE17" i="3"/>
  <c r="BB10" i="3"/>
  <c r="BB11" i="3"/>
  <c r="BC3" i="3"/>
  <c r="BB12" i="3"/>
  <c r="BB13" i="3"/>
  <c r="BB23" i="3"/>
  <c r="BB24" i="3"/>
  <c r="BB25" i="3"/>
  <c r="BB26" i="3"/>
  <c r="BB6" i="3"/>
  <c r="BB8" i="3"/>
  <c r="BB27" i="3"/>
  <c r="BB28" i="3"/>
  <c r="BB29" i="3"/>
  <c r="BB30" i="3"/>
  <c r="BB31" i="3"/>
  <c r="BB32" i="3"/>
  <c r="BB33" i="3"/>
  <c r="BB34" i="3"/>
  <c r="BB35" i="3"/>
  <c r="BB36" i="3"/>
  <c r="BB37" i="3"/>
  <c r="BB38" i="3"/>
  <c r="BB39" i="3"/>
  <c r="BB40" i="3"/>
  <c r="BB41" i="3"/>
  <c r="BB42" i="3"/>
  <c r="BB5" i="3"/>
  <c r="BB22" i="3"/>
  <c r="BB9" i="3"/>
  <c r="BB17" i="3"/>
  <c r="AY10" i="3"/>
  <c r="AZ3" i="3"/>
  <c r="AY11" i="3"/>
  <c r="AY13" i="3"/>
  <c r="AY23" i="3"/>
  <c r="AY24" i="3"/>
  <c r="AY25" i="3"/>
  <c r="AY26" i="3"/>
  <c r="AY6" i="3"/>
  <c r="AY8" i="3"/>
  <c r="AY27" i="3"/>
  <c r="AY28" i="3"/>
  <c r="AY29" i="3"/>
  <c r="AY30" i="3"/>
  <c r="AY31" i="3"/>
  <c r="AY32" i="3"/>
  <c r="AY33" i="3"/>
  <c r="AY34" i="3"/>
  <c r="AY35" i="3"/>
  <c r="AY36" i="3"/>
  <c r="AY37" i="3"/>
  <c r="AY38" i="3"/>
  <c r="AY39" i="3"/>
  <c r="AY40" i="3"/>
  <c r="AY41" i="3"/>
  <c r="AY42" i="3"/>
  <c r="AY5" i="3"/>
  <c r="AY22" i="3"/>
  <c r="AY9" i="3"/>
  <c r="AY17" i="3"/>
  <c r="AV10" i="3"/>
  <c r="AW3" i="3"/>
  <c r="AV11" i="3"/>
  <c r="AV13" i="3"/>
  <c r="AV23" i="3"/>
  <c r="AV24" i="3"/>
  <c r="AV25" i="3"/>
  <c r="AV26" i="3"/>
  <c r="AV6" i="3"/>
  <c r="AV8" i="3"/>
  <c r="AV27" i="3"/>
  <c r="AV28" i="3"/>
  <c r="AV29" i="3"/>
  <c r="AV30" i="3"/>
  <c r="AV31" i="3"/>
  <c r="AV32" i="3"/>
  <c r="AV33" i="3"/>
  <c r="AV34" i="3"/>
  <c r="AV35" i="3"/>
  <c r="AV36" i="3"/>
  <c r="AV37" i="3"/>
  <c r="AV38" i="3"/>
  <c r="AV39" i="3"/>
  <c r="AV40" i="3"/>
  <c r="AV41" i="3"/>
  <c r="AV42" i="3"/>
  <c r="AV5" i="3"/>
  <c r="AV22" i="3"/>
  <c r="AV9" i="3"/>
  <c r="AV17" i="3"/>
  <c r="AT3" i="3"/>
  <c r="AS10" i="3"/>
  <c r="AS11" i="3"/>
  <c r="AS13" i="3"/>
  <c r="AS23" i="3"/>
  <c r="AS24" i="3"/>
  <c r="AS25" i="3"/>
  <c r="AS26" i="3"/>
  <c r="AS6" i="3"/>
  <c r="AS8" i="3"/>
  <c r="AS27" i="3"/>
  <c r="AS28" i="3"/>
  <c r="AS29" i="3"/>
  <c r="AS30" i="3"/>
  <c r="AS31" i="3"/>
  <c r="AS32" i="3"/>
  <c r="AS33" i="3"/>
  <c r="AS34" i="3"/>
  <c r="AS35" i="3"/>
  <c r="AS36" i="3"/>
  <c r="AS37" i="3"/>
  <c r="AS38" i="3"/>
  <c r="AS39" i="3"/>
  <c r="AS40" i="3"/>
  <c r="AS41" i="3"/>
  <c r="AS42" i="3"/>
  <c r="AS5" i="3"/>
  <c r="AS22" i="3"/>
  <c r="AS9" i="3"/>
  <c r="AS17" i="3"/>
  <c r="AQ3" i="3"/>
  <c r="AP10" i="3"/>
  <c r="AP11" i="3"/>
  <c r="AP13" i="3"/>
  <c r="AP23" i="3"/>
  <c r="AP24" i="3"/>
  <c r="AP25" i="3"/>
  <c r="AP26" i="3"/>
  <c r="AP6" i="3"/>
  <c r="AP8" i="3"/>
  <c r="AP27" i="3"/>
  <c r="AP28" i="3"/>
  <c r="AP29" i="3"/>
  <c r="AP30" i="3"/>
  <c r="AP31" i="3"/>
  <c r="AP32" i="3"/>
  <c r="AP33" i="3"/>
  <c r="AP34" i="3"/>
  <c r="AP35" i="3"/>
  <c r="AP36" i="3"/>
  <c r="AP37" i="3"/>
  <c r="AP38" i="3"/>
  <c r="AP39" i="3"/>
  <c r="AP40" i="3"/>
  <c r="AP41" i="3"/>
  <c r="AP42" i="3"/>
  <c r="AP5" i="3"/>
  <c r="AP22" i="3"/>
  <c r="AP9" i="3"/>
  <c r="AP17" i="3"/>
  <c r="AM10" i="3"/>
  <c r="AM11" i="3"/>
  <c r="AM13" i="3"/>
  <c r="AM23" i="3"/>
  <c r="AM24" i="3"/>
  <c r="AM25" i="3"/>
  <c r="AM26" i="3"/>
  <c r="AM6" i="3"/>
  <c r="AM8" i="3"/>
  <c r="AM27" i="3"/>
  <c r="AM28" i="3"/>
  <c r="AM29" i="3"/>
  <c r="AM30" i="3"/>
  <c r="AM31" i="3"/>
  <c r="AM32" i="3"/>
  <c r="AM33" i="3"/>
  <c r="AM34" i="3"/>
  <c r="AM35" i="3"/>
  <c r="AM36" i="3"/>
  <c r="AM37" i="3"/>
  <c r="AM38" i="3"/>
  <c r="AM39" i="3"/>
  <c r="AM40" i="3"/>
  <c r="AM41" i="3"/>
  <c r="AM42" i="3"/>
  <c r="AM5" i="3"/>
  <c r="AM22" i="3"/>
  <c r="AN3" i="3"/>
  <c r="AM9" i="3"/>
  <c r="AM17" i="3"/>
  <c r="AJ10" i="3"/>
  <c r="AJ11" i="3"/>
  <c r="AJ13" i="3"/>
  <c r="AJ23" i="3"/>
  <c r="AJ24" i="3"/>
  <c r="AJ25" i="3"/>
  <c r="AJ26" i="3"/>
  <c r="AJ6" i="3"/>
  <c r="AJ8" i="3"/>
  <c r="AJ27" i="3"/>
  <c r="AJ28" i="3"/>
  <c r="AJ29" i="3"/>
  <c r="AJ30" i="3"/>
  <c r="AJ31" i="3"/>
  <c r="AJ32" i="3"/>
  <c r="AJ33" i="3"/>
  <c r="AJ34" i="3"/>
  <c r="AJ35" i="3"/>
  <c r="AJ36" i="3"/>
  <c r="AJ37" i="3"/>
  <c r="AJ38" i="3"/>
  <c r="AJ39" i="3"/>
  <c r="AJ40" i="3"/>
  <c r="AJ41" i="3"/>
  <c r="AJ42" i="3"/>
  <c r="AJ5" i="3"/>
  <c r="AJ22" i="3"/>
  <c r="AK3" i="3"/>
  <c r="AJ9" i="3"/>
  <c r="AJ17" i="3"/>
  <c r="BK15" i="3"/>
  <c r="BH15" i="3"/>
  <c r="BE15" i="3"/>
  <c r="BB15" i="3"/>
  <c r="AY15" i="3"/>
  <c r="AV15" i="3"/>
  <c r="D4" i="3"/>
  <c r="A34" i="3"/>
  <c r="A25" i="3"/>
  <c r="E4" i="3"/>
  <c r="C12" i="3"/>
  <c r="C13" i="3"/>
  <c r="C14" i="3"/>
  <c r="C11" i="3"/>
  <c r="C5" i="3"/>
  <c r="C6" i="3"/>
  <c r="C7" i="3"/>
  <c r="C8" i="3"/>
  <c r="C9" i="3"/>
  <c r="C10" i="3"/>
  <c r="C4" i="3"/>
  <c r="E41" i="3"/>
  <c r="E94" i="3"/>
  <c r="D41" i="3"/>
  <c r="D94" i="3"/>
  <c r="C41" i="3"/>
  <c r="C94" i="3"/>
  <c r="E32" i="3"/>
  <c r="E93" i="3"/>
  <c r="D16" i="3"/>
  <c r="D32" i="3"/>
  <c r="D93" i="3"/>
  <c r="C32" i="3"/>
  <c r="C93" i="3"/>
  <c r="E26" i="3"/>
  <c r="E76" i="3"/>
  <c r="E92" i="3"/>
  <c r="D76" i="3"/>
  <c r="D92" i="3"/>
  <c r="C26" i="3"/>
  <c r="C76" i="3"/>
  <c r="C92" i="3"/>
  <c r="E40" i="3"/>
  <c r="E91" i="3"/>
  <c r="D40" i="3"/>
  <c r="D91" i="3"/>
  <c r="C40" i="3"/>
  <c r="C91" i="3"/>
  <c r="E31" i="3"/>
  <c r="E90" i="3"/>
  <c r="D31" i="3"/>
  <c r="D90" i="3"/>
  <c r="C31" i="3"/>
  <c r="C90" i="3"/>
  <c r="E89" i="3"/>
  <c r="D89" i="3"/>
  <c r="C89" i="3"/>
  <c r="A89" i="3"/>
  <c r="E39" i="3"/>
  <c r="E88" i="3"/>
  <c r="D39" i="3"/>
  <c r="D88" i="3"/>
  <c r="C39" i="3"/>
  <c r="C88" i="3"/>
  <c r="E30" i="3"/>
  <c r="E87" i="3"/>
  <c r="D30" i="3"/>
  <c r="D87" i="3"/>
  <c r="C30" i="3"/>
  <c r="C87" i="3"/>
  <c r="E86" i="3"/>
  <c r="D86" i="3"/>
  <c r="C86" i="3"/>
  <c r="E38" i="3"/>
  <c r="E85" i="3"/>
  <c r="D38" i="3"/>
  <c r="D85" i="3"/>
  <c r="C38" i="3"/>
  <c r="C85" i="3"/>
  <c r="AS15" i="3"/>
  <c r="E29" i="3"/>
  <c r="E84" i="3"/>
  <c r="D29" i="3"/>
  <c r="D84" i="3"/>
  <c r="AP15" i="3"/>
  <c r="C29" i="3"/>
  <c r="C84" i="3"/>
  <c r="E83" i="3"/>
  <c r="D83" i="3"/>
  <c r="C83" i="3"/>
  <c r="A83" i="3"/>
  <c r="E37" i="3"/>
  <c r="E82" i="3"/>
  <c r="D37" i="3"/>
  <c r="D82" i="3"/>
  <c r="C37" i="3"/>
  <c r="C82" i="3"/>
  <c r="AM15" i="3"/>
  <c r="E28" i="3"/>
  <c r="E81" i="3"/>
  <c r="D28" i="3"/>
  <c r="D81" i="3"/>
  <c r="AJ15" i="3"/>
  <c r="C28" i="3"/>
  <c r="C81" i="3"/>
  <c r="E80" i="3"/>
  <c r="D80" i="3"/>
  <c r="C80" i="3"/>
  <c r="AH3" i="3"/>
  <c r="AG5" i="3"/>
  <c r="AG6" i="3"/>
  <c r="AG22" i="3"/>
  <c r="AG10" i="3"/>
  <c r="AG11" i="3"/>
  <c r="AG13" i="3"/>
  <c r="AG23" i="3"/>
  <c r="AG24" i="3"/>
  <c r="AG25" i="3"/>
  <c r="AG26" i="3"/>
  <c r="AG8" i="3"/>
  <c r="AG27" i="3"/>
  <c r="AG28" i="3"/>
  <c r="AG29" i="3"/>
  <c r="AG30" i="3"/>
  <c r="AG31" i="3"/>
  <c r="AG32" i="3"/>
  <c r="AG33" i="3"/>
  <c r="AG34" i="3"/>
  <c r="AG35" i="3"/>
  <c r="AG36" i="3"/>
  <c r="AG37" i="3"/>
  <c r="AG38" i="3"/>
  <c r="AG39" i="3"/>
  <c r="AG40" i="3"/>
  <c r="AG41" i="3"/>
  <c r="AG42" i="3"/>
  <c r="AG9" i="3"/>
  <c r="AG17" i="3"/>
  <c r="E36" i="3"/>
  <c r="E79" i="3"/>
  <c r="D36" i="3"/>
  <c r="D79" i="3"/>
  <c r="AE3" i="3"/>
  <c r="AD5" i="3"/>
  <c r="AD6" i="3"/>
  <c r="AD22" i="3"/>
  <c r="AD10" i="3"/>
  <c r="AD11" i="3"/>
  <c r="AD13" i="3"/>
  <c r="AD23" i="3"/>
  <c r="AD24" i="3"/>
  <c r="AD25" i="3"/>
  <c r="AD26" i="3"/>
  <c r="AD8" i="3"/>
  <c r="AD27" i="3"/>
  <c r="AD28" i="3"/>
  <c r="AD29" i="3"/>
  <c r="AD30" i="3"/>
  <c r="AD31" i="3"/>
  <c r="AD32" i="3"/>
  <c r="AD33" i="3"/>
  <c r="AD34" i="3"/>
  <c r="AD35" i="3"/>
  <c r="AD36" i="3"/>
  <c r="AD37" i="3"/>
  <c r="AD38" i="3"/>
  <c r="AD39" i="3"/>
  <c r="AD40" i="3"/>
  <c r="AD41" i="3"/>
  <c r="AD42" i="3"/>
  <c r="AD9" i="3"/>
  <c r="AD17" i="3"/>
  <c r="C36" i="3"/>
  <c r="C79" i="3"/>
  <c r="AG15" i="3"/>
  <c r="E27" i="3"/>
  <c r="E78" i="3"/>
  <c r="D27" i="3"/>
  <c r="D78" i="3"/>
  <c r="AD15" i="3"/>
  <c r="C27" i="3"/>
  <c r="C78" i="3"/>
  <c r="E77" i="3"/>
  <c r="D77" i="3"/>
  <c r="C77" i="3"/>
  <c r="A77" i="3"/>
  <c r="A72" i="3"/>
  <c r="A70" i="3"/>
  <c r="F49" i="3"/>
  <c r="F50" i="3"/>
  <c r="F51" i="3"/>
  <c r="F52" i="3"/>
  <c r="F53" i="3"/>
  <c r="F54" i="3"/>
  <c r="F55" i="3"/>
  <c r="F56" i="3"/>
  <c r="F57" i="3"/>
  <c r="F58" i="3"/>
  <c r="F59" i="3"/>
  <c r="F60" i="3"/>
  <c r="F61" i="3"/>
  <c r="F62" i="3"/>
  <c r="F63" i="3"/>
  <c r="F64" i="3"/>
  <c r="F65" i="3"/>
  <c r="F66" i="3"/>
  <c r="F67" i="3"/>
  <c r="F68" i="3"/>
  <c r="G68" i="3"/>
  <c r="G67" i="3"/>
  <c r="G66" i="3"/>
  <c r="G65" i="3"/>
  <c r="G64" i="3"/>
  <c r="G63" i="3"/>
  <c r="G62" i="3"/>
  <c r="G61" i="3"/>
  <c r="G60" i="3"/>
  <c r="G59" i="3"/>
  <c r="G58" i="3"/>
  <c r="G57" i="3"/>
  <c r="G56" i="3"/>
  <c r="G55" i="3"/>
  <c r="G54" i="3"/>
  <c r="G53" i="3"/>
  <c r="G52" i="3"/>
  <c r="G51" i="3"/>
  <c r="G50" i="3"/>
  <c r="G49" i="3"/>
  <c r="G48" i="3"/>
  <c r="BL23" i="3"/>
  <c r="BL24" i="3"/>
  <c r="BL25" i="3"/>
  <c r="BL26" i="3"/>
  <c r="BL27" i="3"/>
  <c r="BL28" i="3"/>
  <c r="BL29" i="3"/>
  <c r="BL30" i="3"/>
  <c r="BL31" i="3"/>
  <c r="BL32" i="3"/>
  <c r="BL33" i="3"/>
  <c r="BL34" i="3"/>
  <c r="BL35" i="3"/>
  <c r="BL36" i="3"/>
  <c r="BL37" i="3"/>
  <c r="BL38" i="3"/>
  <c r="BL39" i="3"/>
  <c r="BL40" i="3"/>
  <c r="BL41" i="3"/>
  <c r="BL42" i="3"/>
  <c r="BM42" i="3"/>
  <c r="BI23" i="3"/>
  <c r="BI24" i="3"/>
  <c r="BI25" i="3"/>
  <c r="BI26" i="3"/>
  <c r="BI27" i="3"/>
  <c r="BI28" i="3"/>
  <c r="BI29" i="3"/>
  <c r="BI30" i="3"/>
  <c r="BI31" i="3"/>
  <c r="BI32" i="3"/>
  <c r="BI33" i="3"/>
  <c r="BI34" i="3"/>
  <c r="BI35" i="3"/>
  <c r="BI36" i="3"/>
  <c r="BI37" i="3"/>
  <c r="BI38" i="3"/>
  <c r="BI39" i="3"/>
  <c r="BI40" i="3"/>
  <c r="BI41" i="3"/>
  <c r="BI42" i="3"/>
  <c r="BJ42" i="3"/>
  <c r="BF23" i="3"/>
  <c r="BF24" i="3"/>
  <c r="BF25" i="3"/>
  <c r="BF26" i="3"/>
  <c r="BF27" i="3"/>
  <c r="BF28" i="3"/>
  <c r="BF29" i="3"/>
  <c r="BF30" i="3"/>
  <c r="BF31" i="3"/>
  <c r="BF32" i="3"/>
  <c r="BF33" i="3"/>
  <c r="BF34" i="3"/>
  <c r="BF35" i="3"/>
  <c r="BF36" i="3"/>
  <c r="BF37" i="3"/>
  <c r="BF38" i="3"/>
  <c r="BF39" i="3"/>
  <c r="BF40" i="3"/>
  <c r="BF41" i="3"/>
  <c r="BF42" i="3"/>
  <c r="BG42" i="3"/>
  <c r="BC23" i="3"/>
  <c r="BC24" i="3"/>
  <c r="BC25" i="3"/>
  <c r="BC26" i="3"/>
  <c r="BC27" i="3"/>
  <c r="BC28" i="3"/>
  <c r="BC29" i="3"/>
  <c r="BC30" i="3"/>
  <c r="BC31" i="3"/>
  <c r="BC32" i="3"/>
  <c r="BC33" i="3"/>
  <c r="BC34" i="3"/>
  <c r="BC35" i="3"/>
  <c r="BC36" i="3"/>
  <c r="BC37" i="3"/>
  <c r="BC38" i="3"/>
  <c r="BC39" i="3"/>
  <c r="BC40" i="3"/>
  <c r="BC41" i="3"/>
  <c r="BC42" i="3"/>
  <c r="BD42" i="3"/>
  <c r="AZ23" i="3"/>
  <c r="AZ24" i="3"/>
  <c r="AZ25" i="3"/>
  <c r="AZ26" i="3"/>
  <c r="AZ27" i="3"/>
  <c r="AZ28" i="3"/>
  <c r="AZ29" i="3"/>
  <c r="AZ30" i="3"/>
  <c r="AZ31" i="3"/>
  <c r="AZ32" i="3"/>
  <c r="AZ33" i="3"/>
  <c r="AZ34" i="3"/>
  <c r="AZ35" i="3"/>
  <c r="AZ36" i="3"/>
  <c r="AZ37" i="3"/>
  <c r="AZ38" i="3"/>
  <c r="AZ39" i="3"/>
  <c r="AZ40" i="3"/>
  <c r="AZ41" i="3"/>
  <c r="AZ42" i="3"/>
  <c r="BA42" i="3"/>
  <c r="AW23" i="3"/>
  <c r="AW24" i="3"/>
  <c r="AW25" i="3"/>
  <c r="AW26" i="3"/>
  <c r="AW27" i="3"/>
  <c r="AW28" i="3"/>
  <c r="AW29" i="3"/>
  <c r="AW30" i="3"/>
  <c r="AW31" i="3"/>
  <c r="AW32" i="3"/>
  <c r="AW33" i="3"/>
  <c r="AW34" i="3"/>
  <c r="AW35" i="3"/>
  <c r="AW36" i="3"/>
  <c r="AW37" i="3"/>
  <c r="AW38" i="3"/>
  <c r="AW39" i="3"/>
  <c r="AW40" i="3"/>
  <c r="AW41" i="3"/>
  <c r="AW42" i="3"/>
  <c r="AX42" i="3"/>
  <c r="AT23" i="3"/>
  <c r="AT24" i="3"/>
  <c r="AT25" i="3"/>
  <c r="AT26" i="3"/>
  <c r="AT27" i="3"/>
  <c r="AT28" i="3"/>
  <c r="AT29" i="3"/>
  <c r="AT30" i="3"/>
  <c r="AT31" i="3"/>
  <c r="AT32" i="3"/>
  <c r="AT33" i="3"/>
  <c r="AT34" i="3"/>
  <c r="AT35" i="3"/>
  <c r="AT36" i="3"/>
  <c r="AT37" i="3"/>
  <c r="AT38" i="3"/>
  <c r="AT39" i="3"/>
  <c r="AT40" i="3"/>
  <c r="AT41" i="3"/>
  <c r="AT42" i="3"/>
  <c r="AU42" i="3"/>
  <c r="AQ23" i="3"/>
  <c r="AQ24" i="3"/>
  <c r="AQ25" i="3"/>
  <c r="AQ26" i="3"/>
  <c r="AQ27" i="3"/>
  <c r="AQ28" i="3"/>
  <c r="AQ29" i="3"/>
  <c r="AQ30" i="3"/>
  <c r="AQ31" i="3"/>
  <c r="AQ32" i="3"/>
  <c r="AQ33" i="3"/>
  <c r="AQ34" i="3"/>
  <c r="AQ35" i="3"/>
  <c r="AQ36" i="3"/>
  <c r="AQ37" i="3"/>
  <c r="AQ38" i="3"/>
  <c r="AQ39" i="3"/>
  <c r="AQ40" i="3"/>
  <c r="AQ41" i="3"/>
  <c r="AQ42" i="3"/>
  <c r="AR42" i="3"/>
  <c r="AN23" i="3"/>
  <c r="AN24" i="3"/>
  <c r="AN25" i="3"/>
  <c r="AN26" i="3"/>
  <c r="AN27" i="3"/>
  <c r="AN28" i="3"/>
  <c r="AN29" i="3"/>
  <c r="AN30" i="3"/>
  <c r="AN31" i="3"/>
  <c r="AN32" i="3"/>
  <c r="AN33" i="3"/>
  <c r="AN34" i="3"/>
  <c r="AN35" i="3"/>
  <c r="AN36" i="3"/>
  <c r="AN37" i="3"/>
  <c r="AN38" i="3"/>
  <c r="AN39" i="3"/>
  <c r="AN40" i="3"/>
  <c r="AN41" i="3"/>
  <c r="AN42" i="3"/>
  <c r="AO42" i="3"/>
  <c r="AK23" i="3"/>
  <c r="AK24" i="3"/>
  <c r="AK25" i="3"/>
  <c r="AK26" i="3"/>
  <c r="AK27" i="3"/>
  <c r="AK28" i="3"/>
  <c r="AK29" i="3"/>
  <c r="AK30" i="3"/>
  <c r="AK31" i="3"/>
  <c r="AK32" i="3"/>
  <c r="AK33" i="3"/>
  <c r="AK34" i="3"/>
  <c r="AK35" i="3"/>
  <c r="AK36" i="3"/>
  <c r="AK37" i="3"/>
  <c r="AK38" i="3"/>
  <c r="AK39" i="3"/>
  <c r="AK40" i="3"/>
  <c r="AK41" i="3"/>
  <c r="AK42" i="3"/>
  <c r="AL42" i="3"/>
  <c r="AH23" i="3"/>
  <c r="AH24" i="3"/>
  <c r="AH25" i="3"/>
  <c r="AH26" i="3"/>
  <c r="AH27" i="3"/>
  <c r="AH28" i="3"/>
  <c r="AH29" i="3"/>
  <c r="AH30" i="3"/>
  <c r="AH31" i="3"/>
  <c r="AH32" i="3"/>
  <c r="AH33" i="3"/>
  <c r="AH34" i="3"/>
  <c r="AH35" i="3"/>
  <c r="AH36" i="3"/>
  <c r="AH37" i="3"/>
  <c r="AH38" i="3"/>
  <c r="AH39" i="3"/>
  <c r="AH40" i="3"/>
  <c r="AH41" i="3"/>
  <c r="AH42" i="3"/>
  <c r="AI42" i="3"/>
  <c r="AE23" i="3"/>
  <c r="AE24" i="3"/>
  <c r="AE25" i="3"/>
  <c r="AE26" i="3"/>
  <c r="AE27" i="3"/>
  <c r="AE28" i="3"/>
  <c r="AE29" i="3"/>
  <c r="AE30" i="3"/>
  <c r="AE31" i="3"/>
  <c r="AE32" i="3"/>
  <c r="AE33" i="3"/>
  <c r="AE34" i="3"/>
  <c r="AE35" i="3"/>
  <c r="AE36" i="3"/>
  <c r="AE37" i="3"/>
  <c r="AE38" i="3"/>
  <c r="AE39" i="3"/>
  <c r="AE40" i="3"/>
  <c r="AE41" i="3"/>
  <c r="AE42" i="3"/>
  <c r="AF42" i="3"/>
  <c r="BM41" i="3"/>
  <c r="BJ41" i="3"/>
  <c r="BG41" i="3"/>
  <c r="BD41" i="3"/>
  <c r="BA41" i="3"/>
  <c r="AX41" i="3"/>
  <c r="AU41" i="3"/>
  <c r="AR41" i="3"/>
  <c r="AO41" i="3"/>
  <c r="AL41" i="3"/>
  <c r="AI41" i="3"/>
  <c r="AF41" i="3"/>
  <c r="BM40" i="3"/>
  <c r="BJ40" i="3"/>
  <c r="BG40" i="3"/>
  <c r="BD40" i="3"/>
  <c r="BA40" i="3"/>
  <c r="AX40" i="3"/>
  <c r="AU40" i="3"/>
  <c r="AR40" i="3"/>
  <c r="AO40" i="3"/>
  <c r="AL40" i="3"/>
  <c r="AI40" i="3"/>
  <c r="AF40" i="3"/>
  <c r="BM39" i="3"/>
  <c r="BJ39" i="3"/>
  <c r="BG39" i="3"/>
  <c r="BD39" i="3"/>
  <c r="BA39" i="3"/>
  <c r="AX39" i="3"/>
  <c r="AU39" i="3"/>
  <c r="AR39" i="3"/>
  <c r="AO39" i="3"/>
  <c r="AL39" i="3"/>
  <c r="AI39" i="3"/>
  <c r="AF39" i="3"/>
  <c r="BM38" i="3"/>
  <c r="BJ38" i="3"/>
  <c r="BG38" i="3"/>
  <c r="BD38" i="3"/>
  <c r="BA38" i="3"/>
  <c r="AX38" i="3"/>
  <c r="AU38" i="3"/>
  <c r="AR38" i="3"/>
  <c r="AO38" i="3"/>
  <c r="AL38" i="3"/>
  <c r="AI38" i="3"/>
  <c r="AF38" i="3"/>
  <c r="BM37" i="3"/>
  <c r="BJ37" i="3"/>
  <c r="BG37" i="3"/>
  <c r="BD37" i="3"/>
  <c r="BA37" i="3"/>
  <c r="AX37" i="3"/>
  <c r="AU37" i="3"/>
  <c r="AR37" i="3"/>
  <c r="AO37" i="3"/>
  <c r="AL37" i="3"/>
  <c r="AI37" i="3"/>
  <c r="AF37" i="3"/>
  <c r="BM36" i="3"/>
  <c r="BJ36" i="3"/>
  <c r="BG36" i="3"/>
  <c r="BD36" i="3"/>
  <c r="BA36" i="3"/>
  <c r="AX36" i="3"/>
  <c r="AU36" i="3"/>
  <c r="AR36" i="3"/>
  <c r="AO36" i="3"/>
  <c r="AL36" i="3"/>
  <c r="AI36" i="3"/>
  <c r="AF36" i="3"/>
  <c r="BM35" i="3"/>
  <c r="BJ35" i="3"/>
  <c r="BG35" i="3"/>
  <c r="BD35" i="3"/>
  <c r="BA35" i="3"/>
  <c r="AX35" i="3"/>
  <c r="AU35" i="3"/>
  <c r="AR35" i="3"/>
  <c r="AO35" i="3"/>
  <c r="AL35" i="3"/>
  <c r="AI35" i="3"/>
  <c r="AF35" i="3"/>
  <c r="E35" i="3"/>
  <c r="C35" i="3"/>
  <c r="BM34" i="3"/>
  <c r="BJ34" i="3"/>
  <c r="BG34" i="3"/>
  <c r="BD34" i="3"/>
  <c r="BA34" i="3"/>
  <c r="AX34" i="3"/>
  <c r="AU34" i="3"/>
  <c r="AR34" i="3"/>
  <c r="AO34" i="3"/>
  <c r="AL34" i="3"/>
  <c r="AI34" i="3"/>
  <c r="AF34" i="3"/>
  <c r="BM33" i="3"/>
  <c r="BJ33" i="3"/>
  <c r="BG33" i="3"/>
  <c r="BD33" i="3"/>
  <c r="BA33" i="3"/>
  <c r="AX33" i="3"/>
  <c r="AU33" i="3"/>
  <c r="AR33" i="3"/>
  <c r="AO33" i="3"/>
  <c r="AL33" i="3"/>
  <c r="AI33" i="3"/>
  <c r="AF33" i="3"/>
  <c r="BM32" i="3"/>
  <c r="BJ32" i="3"/>
  <c r="BG32" i="3"/>
  <c r="BD32" i="3"/>
  <c r="BA32" i="3"/>
  <c r="AX32" i="3"/>
  <c r="AU32" i="3"/>
  <c r="AR32" i="3"/>
  <c r="AO32" i="3"/>
  <c r="AL32" i="3"/>
  <c r="AI32" i="3"/>
  <c r="AF32" i="3"/>
  <c r="BM31" i="3"/>
  <c r="BJ31" i="3"/>
  <c r="BG31" i="3"/>
  <c r="BD31" i="3"/>
  <c r="BA31" i="3"/>
  <c r="AX31" i="3"/>
  <c r="AU31" i="3"/>
  <c r="AR31" i="3"/>
  <c r="AO31" i="3"/>
  <c r="AL31" i="3"/>
  <c r="AI31" i="3"/>
  <c r="AF31" i="3"/>
  <c r="BM30" i="3"/>
  <c r="BJ30" i="3"/>
  <c r="BG30" i="3"/>
  <c r="BD30" i="3"/>
  <c r="BA30" i="3"/>
  <c r="AX30" i="3"/>
  <c r="AU30" i="3"/>
  <c r="AR30" i="3"/>
  <c r="AO30" i="3"/>
  <c r="AL30" i="3"/>
  <c r="AI30" i="3"/>
  <c r="AF30" i="3"/>
  <c r="BM29" i="3"/>
  <c r="BJ29" i="3"/>
  <c r="BG29" i="3"/>
  <c r="BD29" i="3"/>
  <c r="BA29" i="3"/>
  <c r="AX29" i="3"/>
  <c r="AU29" i="3"/>
  <c r="AR29" i="3"/>
  <c r="AO29" i="3"/>
  <c r="AL29" i="3"/>
  <c r="AI29" i="3"/>
  <c r="AF29" i="3"/>
  <c r="BM28" i="3"/>
  <c r="BJ28" i="3"/>
  <c r="BG28" i="3"/>
  <c r="BD28" i="3"/>
  <c r="BA28" i="3"/>
  <c r="AX28" i="3"/>
  <c r="AU28" i="3"/>
  <c r="AR28" i="3"/>
  <c r="AO28" i="3"/>
  <c r="AL28" i="3"/>
  <c r="AI28" i="3"/>
  <c r="AF28" i="3"/>
  <c r="BM27" i="3"/>
  <c r="BJ27" i="3"/>
  <c r="BG27" i="3"/>
  <c r="BD27" i="3"/>
  <c r="BA27" i="3"/>
  <c r="AX27" i="3"/>
  <c r="AU27" i="3"/>
  <c r="AR27" i="3"/>
  <c r="AO27" i="3"/>
  <c r="AL27" i="3"/>
  <c r="AI27" i="3"/>
  <c r="AF27" i="3"/>
  <c r="BM26" i="3"/>
  <c r="BJ26" i="3"/>
  <c r="BG26" i="3"/>
  <c r="BD26" i="3"/>
  <c r="BA26" i="3"/>
  <c r="AX26" i="3"/>
  <c r="AU26" i="3"/>
  <c r="AR26" i="3"/>
  <c r="AO26" i="3"/>
  <c r="AL26" i="3"/>
  <c r="AI26" i="3"/>
  <c r="AF26" i="3"/>
  <c r="BM25" i="3"/>
  <c r="BJ25" i="3"/>
  <c r="BG25" i="3"/>
  <c r="BD25" i="3"/>
  <c r="BA25" i="3"/>
  <c r="AX25" i="3"/>
  <c r="AU25" i="3"/>
  <c r="AR25" i="3"/>
  <c r="AO25" i="3"/>
  <c r="AL25" i="3"/>
  <c r="AI25" i="3"/>
  <c r="AF25" i="3"/>
  <c r="BM24" i="3"/>
  <c r="BJ24" i="3"/>
  <c r="BG24" i="3"/>
  <c r="BD24" i="3"/>
  <c r="BA24" i="3"/>
  <c r="AX24" i="3"/>
  <c r="AU24" i="3"/>
  <c r="AR24" i="3"/>
  <c r="AO24" i="3"/>
  <c r="AL24" i="3"/>
  <c r="AI24" i="3"/>
  <c r="AF24" i="3"/>
  <c r="BM23" i="3"/>
  <c r="BJ23" i="3"/>
  <c r="BG23" i="3"/>
  <c r="BD23" i="3"/>
  <c r="BA23" i="3"/>
  <c r="AX23" i="3"/>
  <c r="AU23" i="3"/>
  <c r="AR23" i="3"/>
  <c r="AO23" i="3"/>
  <c r="AL23" i="3"/>
  <c r="AI23" i="3"/>
  <c r="AF23" i="3"/>
  <c r="BM22" i="3"/>
  <c r="BJ22" i="3"/>
  <c r="BG22" i="3"/>
  <c r="BD22" i="3"/>
  <c r="BA22" i="3"/>
  <c r="AX22" i="3"/>
  <c r="AU22" i="3"/>
  <c r="AR22" i="3"/>
  <c r="AO22" i="3"/>
  <c r="AL22" i="3"/>
  <c r="AI22" i="3"/>
  <c r="AF22" i="3"/>
  <c r="BK12" i="3"/>
  <c r="BH12" i="3"/>
  <c r="AY12" i="3"/>
  <c r="AV12" i="3"/>
  <c r="AS12" i="3"/>
  <c r="AP12" i="3"/>
  <c r="AM12" i="3"/>
  <c r="AJ12" i="3"/>
  <c r="AG12" i="3"/>
  <c r="AD12" i="3"/>
  <c r="BK7" i="3"/>
  <c r="BH7" i="3"/>
  <c r="BE7" i="3"/>
  <c r="BB7" i="3"/>
  <c r="AY7" i="3"/>
  <c r="AV7" i="3"/>
  <c r="AS7" i="3"/>
  <c r="AP7" i="3"/>
  <c r="AM7" i="3"/>
  <c r="AJ7" i="3"/>
  <c r="AG7" i="3"/>
  <c r="AD7" i="3"/>
  <c r="P6" i="1"/>
  <c r="P7" i="1"/>
  <c r="P8" i="1"/>
  <c r="R4" i="1"/>
  <c r="Q4" i="1"/>
  <c r="C12" i="2"/>
  <c r="D12" i="2"/>
  <c r="E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C19" i="1"/>
  <c r="AQ59" i="2"/>
  <c r="AQ89" i="2"/>
  <c r="AQ88" i="2"/>
  <c r="AQ87" i="2"/>
  <c r="AQ86" i="2"/>
  <c r="AQ85" i="2"/>
  <c r="AQ84" i="2"/>
  <c r="AQ83" i="2"/>
  <c r="AQ82" i="2"/>
  <c r="AQ81" i="2"/>
  <c r="AQ80" i="2"/>
  <c r="AQ79" i="2"/>
  <c r="AQ78" i="2"/>
  <c r="AQ77" i="2"/>
  <c r="AQ76" i="2"/>
  <c r="AQ75" i="2"/>
  <c r="AQ74" i="2"/>
  <c r="AQ73" i="2"/>
  <c r="AQ72" i="2"/>
  <c r="AQ71" i="2"/>
  <c r="AQ70" i="2"/>
  <c r="AQ69" i="2"/>
  <c r="AQ68" i="2"/>
  <c r="AQ67" i="2"/>
  <c r="AQ66" i="2"/>
  <c r="AQ65" i="2"/>
  <c r="AQ64" i="2"/>
  <c r="AQ63" i="2"/>
  <c r="AQ62" i="2"/>
  <c r="AQ61" i="2"/>
  <c r="AQ60" i="2"/>
  <c r="AP60" i="2"/>
  <c r="AP89" i="2"/>
  <c r="AP88" i="2"/>
  <c r="AP87" i="2"/>
  <c r="AP86" i="2"/>
  <c r="AP85" i="2"/>
  <c r="AP84" i="2"/>
  <c r="AP83" i="2"/>
  <c r="AP82" i="2"/>
  <c r="AP81" i="2"/>
  <c r="AP80" i="2"/>
  <c r="AP79" i="2"/>
  <c r="AP78" i="2"/>
  <c r="AP77" i="2"/>
  <c r="AP76" i="2"/>
  <c r="AP75" i="2"/>
  <c r="AP74" i="2"/>
  <c r="AP73" i="2"/>
  <c r="AP72" i="2"/>
  <c r="AP71" i="2"/>
  <c r="AP70" i="2"/>
  <c r="AP69" i="2"/>
  <c r="AP68" i="2"/>
  <c r="AP67" i="2"/>
  <c r="AP66" i="2"/>
  <c r="AP65" i="2"/>
  <c r="AP64" i="2"/>
  <c r="AP63" i="2"/>
  <c r="AP62" i="2"/>
  <c r="AP61" i="2"/>
  <c r="AP59" i="2"/>
  <c r="AO60" i="2"/>
  <c r="AO59" i="2"/>
  <c r="AO89" i="2"/>
  <c r="AO88" i="2"/>
  <c r="AO87" i="2"/>
  <c r="AO86" i="2"/>
  <c r="AO85" i="2"/>
  <c r="AO84" i="2"/>
  <c r="AO83" i="2"/>
  <c r="AO82" i="2"/>
  <c r="AO81" i="2"/>
  <c r="AO80" i="2"/>
  <c r="AO79" i="2"/>
  <c r="AO78" i="2"/>
  <c r="AO77" i="2"/>
  <c r="AO76" i="2"/>
  <c r="AO75" i="2"/>
  <c r="AO74" i="2"/>
  <c r="AO73" i="2"/>
  <c r="AO72" i="2"/>
  <c r="AO71" i="2"/>
  <c r="AO70" i="2"/>
  <c r="AO69" i="2"/>
  <c r="AO68" i="2"/>
  <c r="AO67" i="2"/>
  <c r="AO66" i="2"/>
  <c r="AO65" i="2"/>
  <c r="AO64" i="2"/>
  <c r="AO63" i="2"/>
  <c r="AO62" i="2"/>
  <c r="AO61" i="2"/>
  <c r="AN59" i="2"/>
  <c r="AN89" i="2"/>
  <c r="AN88" i="2"/>
  <c r="AN87" i="2"/>
  <c r="AN86" i="2"/>
  <c r="AN85" i="2"/>
  <c r="AN84" i="2"/>
  <c r="AN83" i="2"/>
  <c r="AN82" i="2"/>
  <c r="AN81" i="2"/>
  <c r="AN80" i="2"/>
  <c r="AN79" i="2"/>
  <c r="AN78" i="2"/>
  <c r="AN77" i="2"/>
  <c r="AN76" i="2"/>
  <c r="AN75" i="2"/>
  <c r="AN74" i="2"/>
  <c r="AN73" i="2"/>
  <c r="AN72" i="2"/>
  <c r="AN71" i="2"/>
  <c r="AN70" i="2"/>
  <c r="AN69" i="2"/>
  <c r="AN68" i="2"/>
  <c r="AN67" i="2"/>
  <c r="AN66" i="2"/>
  <c r="AN65" i="2"/>
  <c r="AN64" i="2"/>
  <c r="AN63" i="2"/>
  <c r="AN62" i="2"/>
  <c r="AN61" i="2"/>
  <c r="AN60" i="2"/>
  <c r="AM59" i="2"/>
  <c r="AM89" i="2"/>
  <c r="AM88" i="2"/>
  <c r="AM87" i="2"/>
  <c r="AM86" i="2"/>
  <c r="AM85" i="2"/>
  <c r="AM84" i="2"/>
  <c r="AM83" i="2"/>
  <c r="AM82" i="2"/>
  <c r="AM81" i="2"/>
  <c r="AM80" i="2"/>
  <c r="AM79" i="2"/>
  <c r="AM78" i="2"/>
  <c r="AM77" i="2"/>
  <c r="AM76" i="2"/>
  <c r="AM75" i="2"/>
  <c r="AM74" i="2"/>
  <c r="AM73" i="2"/>
  <c r="AM72" i="2"/>
  <c r="AM71" i="2"/>
  <c r="AM70" i="2"/>
  <c r="AM69" i="2"/>
  <c r="AM68" i="2"/>
  <c r="AM67" i="2"/>
  <c r="AM66" i="2"/>
  <c r="AM65" i="2"/>
  <c r="AM64" i="2"/>
  <c r="AM63" i="2"/>
  <c r="AM62" i="2"/>
  <c r="AM61" i="2"/>
  <c r="AM60" i="2"/>
  <c r="A12" i="2"/>
  <c r="AL57" i="2"/>
  <c r="AL56"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3" i="2"/>
  <c r="AL21" i="2"/>
  <c r="AR23" i="2"/>
  <c r="AQ23" i="2"/>
  <c r="AQ24" i="2"/>
  <c r="AQ25" i="2"/>
  <c r="AQ26" i="2"/>
  <c r="AP23" i="2"/>
  <c r="AP24" i="2"/>
  <c r="AP25" i="2"/>
  <c r="AO23" i="2"/>
  <c r="AO24" i="2"/>
  <c r="AN23" i="2"/>
  <c r="AN24" i="2"/>
  <c r="AO25" i="2"/>
  <c r="AP26" i="2"/>
  <c r="AQ27" i="2"/>
  <c r="AR24" i="2"/>
  <c r="AS24" i="2"/>
  <c r="AN25" i="2"/>
  <c r="AO26" i="2"/>
  <c r="AP27" i="2"/>
  <c r="AQ28" i="2"/>
  <c r="AN26" i="2"/>
  <c r="AO27" i="2"/>
  <c r="AP28" i="2"/>
  <c r="AQ29" i="2"/>
  <c r="AN27" i="2"/>
  <c r="AO28" i="2"/>
  <c r="AP29" i="2"/>
  <c r="AQ30" i="2"/>
  <c r="AN28" i="2"/>
  <c r="AO29" i="2"/>
  <c r="AP30" i="2"/>
  <c r="AQ31" i="2"/>
  <c r="AN29" i="2"/>
  <c r="AO30" i="2"/>
  <c r="AP31" i="2"/>
  <c r="AQ32" i="2"/>
  <c r="AN30" i="2"/>
  <c r="AO31" i="2"/>
  <c r="AP32" i="2"/>
  <c r="AQ33" i="2"/>
  <c r="AN31" i="2"/>
  <c r="AO32" i="2"/>
  <c r="AP33" i="2"/>
  <c r="AQ34" i="2"/>
  <c r="AN32" i="2"/>
  <c r="AO33" i="2"/>
  <c r="AP34" i="2"/>
  <c r="AQ35" i="2"/>
  <c r="AN33" i="2"/>
  <c r="AO34" i="2"/>
  <c r="AP35" i="2"/>
  <c r="AQ36" i="2"/>
  <c r="AN34" i="2"/>
  <c r="AO35" i="2"/>
  <c r="AP36" i="2"/>
  <c r="AQ37" i="2"/>
  <c r="AN35" i="2"/>
  <c r="AO36" i="2"/>
  <c r="AP37" i="2"/>
  <c r="AQ38" i="2"/>
  <c r="AN36" i="2"/>
  <c r="AO37" i="2"/>
  <c r="AP38" i="2"/>
  <c r="AQ39" i="2"/>
  <c r="AN37" i="2"/>
  <c r="AO38" i="2"/>
  <c r="AP39" i="2"/>
  <c r="AQ40" i="2"/>
  <c r="AN38" i="2"/>
  <c r="AO39" i="2"/>
  <c r="AP40" i="2"/>
  <c r="AQ41" i="2"/>
  <c r="AN39" i="2"/>
  <c r="AO40" i="2"/>
  <c r="AP41" i="2"/>
  <c r="AQ42" i="2"/>
  <c r="AN40" i="2"/>
  <c r="AO41" i="2"/>
  <c r="AP42" i="2"/>
  <c r="AQ43" i="2"/>
  <c r="AN41" i="2"/>
  <c r="AO42" i="2"/>
  <c r="AP43" i="2"/>
  <c r="AQ44" i="2"/>
  <c r="AN42" i="2"/>
  <c r="AO43" i="2"/>
  <c r="AP44" i="2"/>
  <c r="AQ45" i="2"/>
  <c r="AN43" i="2"/>
  <c r="AO44" i="2"/>
  <c r="AP45" i="2"/>
  <c r="AQ46" i="2"/>
  <c r="AN44" i="2"/>
  <c r="AO45" i="2"/>
  <c r="AP46" i="2"/>
  <c r="AQ47" i="2"/>
  <c r="AN45" i="2"/>
  <c r="AO46" i="2"/>
  <c r="AP47" i="2"/>
  <c r="AQ48" i="2"/>
  <c r="AN46" i="2"/>
  <c r="AO47" i="2"/>
  <c r="AP48" i="2"/>
  <c r="AQ49" i="2"/>
  <c r="AN47" i="2"/>
  <c r="AO48" i="2"/>
  <c r="AP49" i="2"/>
  <c r="AQ50" i="2"/>
  <c r="AN48" i="2"/>
  <c r="AO49" i="2"/>
  <c r="AP50" i="2"/>
  <c r="AQ51" i="2"/>
  <c r="AN49" i="2"/>
  <c r="AO50" i="2"/>
  <c r="AP51" i="2"/>
  <c r="AQ52" i="2"/>
  <c r="AN50" i="2"/>
  <c r="AO51" i="2"/>
  <c r="AP52" i="2"/>
  <c r="AQ53" i="2"/>
  <c r="AN51" i="2"/>
  <c r="AO52" i="2"/>
  <c r="AP53" i="2"/>
  <c r="AN52" i="2"/>
  <c r="AO53" i="2"/>
  <c r="AN53" i="2"/>
  <c r="AM53" i="2"/>
  <c r="AM52" i="2"/>
  <c r="AM51" i="2"/>
  <c r="AM50" i="2"/>
  <c r="AM49" i="2"/>
  <c r="AM48" i="2"/>
  <c r="AM47" i="2"/>
  <c r="AM46" i="2"/>
  <c r="AM45" i="2"/>
  <c r="AM44" i="2"/>
  <c r="AM43" i="2"/>
  <c r="AM42" i="2"/>
  <c r="AM41" i="2"/>
  <c r="AM40" i="2"/>
  <c r="AM39" i="2"/>
  <c r="AM38" i="2"/>
  <c r="AM37" i="2"/>
  <c r="AM36" i="2"/>
  <c r="AM35" i="2"/>
  <c r="AM34" i="2"/>
  <c r="AM33" i="2"/>
  <c r="AM32" i="2"/>
  <c r="AM31" i="2"/>
  <c r="AM30" i="2"/>
  <c r="AM29" i="2"/>
  <c r="AM28" i="2"/>
  <c r="AM27" i="2"/>
  <c r="AM26" i="2"/>
  <c r="AM25" i="2"/>
  <c r="AM24" i="2"/>
  <c r="AM23"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20" i="2"/>
  <c r="B11" i="2"/>
  <c r="B2" i="2"/>
  <c r="P9" i="1"/>
  <c r="AR60" i="2"/>
  <c r="AR25" i="2"/>
  <c r="AR26" i="2"/>
  <c r="P10" i="1"/>
  <c r="AR63" i="2"/>
  <c r="AR27" i="2"/>
  <c r="P11" i="1"/>
  <c r="P12" i="1"/>
  <c r="AR28" i="2"/>
  <c r="AR64" i="2"/>
  <c r="AR65" i="2"/>
  <c r="AR29" i="2"/>
  <c r="P13" i="1"/>
  <c r="P14" i="1"/>
  <c r="AR30" i="2"/>
  <c r="AR66" i="2"/>
  <c r="P15" i="1"/>
  <c r="P16" i="1"/>
  <c r="AR68" i="2"/>
  <c r="AR31" i="2"/>
  <c r="AR67" i="2"/>
  <c r="AR32" i="2"/>
  <c r="AR33" i="2"/>
  <c r="P17" i="1"/>
  <c r="P18" i="1"/>
  <c r="AR69" i="2"/>
  <c r="AR35" i="2"/>
  <c r="AR70" i="2"/>
  <c r="P19" i="1"/>
  <c r="AR71" i="2"/>
  <c r="AR36" i="2"/>
  <c r="P20" i="1"/>
  <c r="AR72" i="2"/>
  <c r="P21" i="1"/>
  <c r="AR37" i="2"/>
  <c r="P22" i="1"/>
  <c r="AR73" i="2"/>
  <c r="P23" i="1"/>
  <c r="AR39" i="2"/>
  <c r="AR40" i="2"/>
  <c r="AR75" i="2"/>
  <c r="AR76" i="2"/>
  <c r="P26" i="1"/>
  <c r="AR77" i="2"/>
  <c r="P33" i="1"/>
  <c r="AR78" i="2"/>
  <c r="AR79" i="2"/>
  <c r="AR43" i="2"/>
  <c r="AR80" i="2"/>
  <c r="AR45" i="2"/>
  <c r="AR81" i="2"/>
  <c r="AR83" i="2"/>
  <c r="AR47" i="2"/>
  <c r="AR82" i="2"/>
  <c r="AR46" i="2"/>
  <c r="AR48" i="2"/>
  <c r="AR84" i="2"/>
  <c r="AR85" i="2"/>
  <c r="AR49" i="2"/>
  <c r="AR50" i="2"/>
  <c r="AR86" i="2"/>
  <c r="AR87" i="2"/>
  <c r="AR51" i="2"/>
  <c r="AR52" i="2"/>
  <c r="AR89" i="2"/>
  <c r="R6" i="1"/>
  <c r="R12" i="1"/>
  <c r="R17" i="1"/>
  <c r="R18" i="1"/>
  <c r="R20" i="1"/>
  <c r="R22" i="1"/>
  <c r="R23" i="1"/>
  <c r="AR53" i="2"/>
  <c r="AR88" i="2"/>
  <c r="Q13" i="1"/>
  <c r="Q19" i="1"/>
  <c r="Q22" i="1"/>
  <c r="Q7" i="1"/>
  <c r="AR74" i="2"/>
  <c r="Q33" i="1"/>
  <c r="Q21" i="1"/>
  <c r="Q16" i="1"/>
  <c r="Q11" i="1"/>
  <c r="B20" i="1"/>
  <c r="R14" i="1"/>
  <c r="R11" i="1"/>
  <c r="R5" i="1"/>
  <c r="AR41" i="2"/>
  <c r="AR38" i="2"/>
  <c r="AR62" i="2"/>
  <c r="AR61" i="2"/>
  <c r="Q23" i="1"/>
  <c r="Q26" i="1"/>
  <c r="Q20" i="1"/>
  <c r="Q18" i="1"/>
  <c r="Q14" i="1"/>
  <c r="Q12" i="1"/>
  <c r="Q10" i="1"/>
  <c r="Q8" i="1"/>
  <c r="R33" i="1"/>
  <c r="R26" i="1"/>
  <c r="R21" i="1"/>
  <c r="R19" i="1"/>
  <c r="R16" i="1"/>
  <c r="R15" i="1"/>
  <c r="R13" i="1"/>
  <c r="R10" i="1"/>
  <c r="R9" i="1"/>
  <c r="R7" i="1"/>
  <c r="R8" i="1"/>
  <c r="C20" i="1"/>
  <c r="AR44" i="2"/>
  <c r="AR34" i="2"/>
  <c r="AR59" i="2"/>
  <c r="AS60" i="2"/>
  <c r="AS61" i="2"/>
  <c r="AS62" i="2"/>
  <c r="AS63" i="2"/>
  <c r="AS64" i="2"/>
  <c r="AS65" i="2"/>
  <c r="AS66" i="2"/>
  <c r="AS67" i="2"/>
  <c r="AS68" i="2"/>
  <c r="AS69" i="2"/>
  <c r="AS70" i="2"/>
  <c r="AS71" i="2"/>
  <c r="AS72" i="2"/>
  <c r="AS73" i="2"/>
  <c r="AS74" i="2"/>
  <c r="AS75" i="2"/>
  <c r="AS76" i="2"/>
  <c r="AS77" i="2"/>
  <c r="AS78" i="2"/>
  <c r="AS79" i="2"/>
  <c r="AS80" i="2"/>
  <c r="AS81" i="2"/>
  <c r="AS82" i="2"/>
  <c r="AS83" i="2"/>
  <c r="AS84" i="2"/>
  <c r="AS85" i="2"/>
  <c r="AS86" i="2"/>
  <c r="AS87" i="2"/>
  <c r="AS88" i="2"/>
  <c r="AS89" i="2"/>
  <c r="Q17" i="1"/>
  <c r="Q15" i="1"/>
  <c r="Q9" i="1"/>
  <c r="Q6" i="1"/>
  <c r="Q5" i="1"/>
  <c r="AR42" i="2"/>
  <c r="AS25" i="2"/>
  <c r="AS26" i="2"/>
  <c r="AS27" i="2"/>
  <c r="AS28" i="2"/>
  <c r="AS29" i="2"/>
  <c r="AS30" i="2"/>
  <c r="AS31" i="2"/>
  <c r="AS32" i="2"/>
  <c r="AS33" i="2"/>
  <c r="AS34" i="2"/>
  <c r="AS35" i="2"/>
  <c r="AS36" i="2"/>
  <c r="AS37" i="2"/>
  <c r="AS38" i="2"/>
  <c r="AS39" i="2"/>
  <c r="AS40" i="2"/>
  <c r="AS41" i="2"/>
  <c r="AS42" i="2"/>
  <c r="AS43" i="2"/>
  <c r="AS44" i="2"/>
  <c r="AS45" i="2"/>
  <c r="AS46" i="2"/>
  <c r="AS47" i="2"/>
  <c r="AS48" i="2"/>
  <c r="AS49" i="2"/>
  <c r="AS50" i="2"/>
  <c r="AS51" i="2"/>
  <c r="AS52" i="2"/>
  <c r="AS53" i="2"/>
</calcChain>
</file>

<file path=xl/comments1.xml><?xml version="1.0" encoding="utf-8"?>
<comments xmlns="http://schemas.openxmlformats.org/spreadsheetml/2006/main">
  <authors>
    <author>ein nøgd Microsoft Office-brukar</author>
    <author>Johs Totland</author>
    <author>en fornøyd Microsoft Office-bruker</author>
  </authors>
  <commentList>
    <comment ref="A4" authorId="0">
      <text>
        <r>
          <rPr>
            <sz val="8"/>
            <color indexed="81"/>
            <rFont val="Tahoma"/>
            <family val="2"/>
          </rPr>
          <t>Her registrerer du navnet ditt og nummeret på den oppgaven du jobber med</t>
        </r>
      </text>
    </comment>
    <comment ref="A5" authorId="0">
      <text>
        <r>
          <rPr>
            <sz val="8"/>
            <color indexed="81"/>
            <rFont val="Tahoma"/>
            <family val="2"/>
          </rPr>
          <t>Her registrerer du  navnet på investerings-prosjektet. I kolonnen til høyre kan du registrere et nytt prosjekt.</t>
        </r>
      </text>
    </comment>
    <comment ref="G5" authorId="1">
      <text>
        <r>
          <rPr>
            <sz val="9"/>
            <color indexed="81"/>
            <rFont val="Arial"/>
            <family val="2"/>
          </rPr>
          <t>Bruk målsøking eller prøving og feiling og finn den verdien som gir nåverdi =0. Hjelp til målsøking finner du nedenfor</t>
        </r>
      </text>
    </comment>
    <comment ref="A6" authorId="0">
      <text>
        <r>
          <rPr>
            <sz val="8"/>
            <color indexed="81"/>
            <rFont val="Tahoma"/>
            <family val="2"/>
          </rPr>
          <t>Her registrerer du investeringsbeløpet i år 0 (investerings-tidspunktet). Du skal ikke registrere fortegn.</t>
        </r>
      </text>
    </comment>
    <comment ref="A7" authorId="0">
      <text>
        <r>
          <rPr>
            <sz val="8"/>
            <color indexed="81"/>
            <rFont val="Tahoma"/>
            <family val="2"/>
          </rPr>
          <t>Her registrerer du det antall år du antar investeringen vil vare. Modellen takler maks. 30 år.</t>
        </r>
      </text>
    </comment>
    <comment ref="A8" authorId="0">
      <text>
        <r>
          <rPr>
            <sz val="8"/>
            <color indexed="81"/>
            <rFont val="Tahoma"/>
            <family val="2"/>
          </rPr>
          <t>Her registrerer du evt. salgsverdi ved prosjekt-slutt. Dersom du må betale for å bli kvitt utstyr må du sette - foran tallet.</t>
        </r>
      </text>
    </comment>
    <comment ref="A9" authorId="0">
      <text>
        <r>
          <rPr>
            <sz val="8"/>
            <color indexed="81"/>
            <rFont val="Tahoma"/>
            <family val="2"/>
          </rPr>
          <t>Her registrerer du penger som bindes opp ved starten av et prosjekt og som frigjøres ved prosjektets slutt</t>
        </r>
      </text>
    </comment>
    <comment ref="A10" authorId="0">
      <text>
        <r>
          <rPr>
            <sz val="8"/>
            <color indexed="81"/>
            <rFont val="Tahoma"/>
            <family val="2"/>
          </rPr>
          <t>Her registrerer du den renten du krever å få på investeringen</t>
        </r>
      </text>
    </comment>
    <comment ref="A11" authorId="0">
      <text>
        <r>
          <rPr>
            <sz val="8"/>
            <color indexed="81"/>
            <rFont val="Tahoma"/>
            <family val="2"/>
          </rPr>
          <t xml:space="preserve">Her registrerer du årlig kontantstrøm i år 1 til n. Er kontantstrømmene ulike, klikker du på  "Ulike kontantstrømmer"
</t>
        </r>
      </text>
    </comment>
    <comment ref="A14" authorId="0">
      <text>
        <r>
          <rPr>
            <sz val="8"/>
            <color indexed="81"/>
            <rFont val="Tahoma"/>
            <family val="2"/>
          </rPr>
          <t>Her registrerer du pris per enhet evt total omsetning</t>
        </r>
      </text>
    </comment>
    <comment ref="A15" authorId="0">
      <text>
        <r>
          <rPr>
            <sz val="8"/>
            <color indexed="81"/>
            <rFont val="Tahoma"/>
            <family val="2"/>
          </rPr>
          <t>Her registrerer du variable kostnader per enhet evt. varekostnad</t>
        </r>
      </text>
    </comment>
    <comment ref="A16" authorId="0">
      <text>
        <r>
          <rPr>
            <sz val="8"/>
            <color indexed="81"/>
            <rFont val="Tahoma"/>
            <family val="2"/>
          </rPr>
          <t>Her registrerer du faste kostnader per år</t>
        </r>
      </text>
    </comment>
    <comment ref="G16" authorId="1">
      <text>
        <r>
          <rPr>
            <sz val="9"/>
            <color indexed="81"/>
            <rFont val="Arial"/>
            <family val="2"/>
          </rPr>
          <t>Bruk målsøking eller prøving og feiling og finn den verdien som gir nåverdi =0. Hjelp til målsøking finner du nedenfor</t>
        </r>
      </text>
    </comment>
    <comment ref="A17" authorId="0">
      <text>
        <r>
          <rPr>
            <sz val="8"/>
            <color indexed="81"/>
            <rFont val="Tahoma"/>
            <family val="2"/>
          </rPr>
          <t xml:space="preserve">Her registrerer du antall solgte enhter per år. Dersom du har totaltall over registrerer du 1 i antall </t>
        </r>
      </text>
    </comment>
    <comment ref="A19" authorId="0">
      <text>
        <r>
          <rPr>
            <sz val="8"/>
            <color indexed="81"/>
            <rFont val="Tahoma"/>
            <family val="2"/>
          </rPr>
          <t>Tilbakebetalingstiden er det antall år det går før investeringsbeløpet er tjent inn. Modellen regner et gjennosmnitt.</t>
        </r>
      </text>
    </comment>
    <comment ref="A20" authorId="0">
      <text>
        <r>
          <rPr>
            <sz val="8"/>
            <color indexed="81"/>
            <rFont val="Tahoma"/>
            <family val="2"/>
          </rPr>
          <t>Nåverdien til en investering er summen av nåverdien til de ulike kontantstrømmene.</t>
        </r>
      </text>
    </comment>
    <comment ref="A21" authorId="0">
      <text>
        <r>
          <rPr>
            <sz val="8"/>
            <color indexed="81"/>
            <rFont val="Tahoma"/>
            <family val="2"/>
          </rPr>
          <t>Internrenten er den renten som gir nåverdi = 0 dvs. den effektive renten vi vil få på investeringen ut fra de registrerte kontantstrømmene</t>
        </r>
      </text>
    </comment>
    <comment ref="B23" authorId="2">
      <text>
        <r>
          <rPr>
            <sz val="8"/>
            <color indexed="81"/>
            <rFont val="Tahoma"/>
            <family val="2"/>
          </rPr>
          <t>Her registrerer hvilket avvik fra de oppgitte verdiene du ønsker å se effekten av</t>
        </r>
      </text>
    </comment>
  </commentList>
</comments>
</file>

<file path=xl/comments2.xml><?xml version="1.0" encoding="utf-8"?>
<comments xmlns="http://schemas.openxmlformats.org/spreadsheetml/2006/main">
  <authors>
    <author>ein nøgd Microsoft Office-brukar</author>
  </authors>
  <commentList>
    <comment ref="A4" authorId="0">
      <text>
        <r>
          <rPr>
            <sz val="8"/>
            <color indexed="81"/>
            <rFont val="Tahoma"/>
            <family val="2"/>
          </rPr>
          <t>På denne linjen registrerer du investeringer med minusfortegn</t>
        </r>
      </text>
    </comment>
    <comment ref="A5" authorId="0">
      <text>
        <r>
          <rPr>
            <sz val="8"/>
            <color indexed="81"/>
            <rFont val="Tahoma"/>
            <family val="2"/>
          </rPr>
          <t>På denne linjen registrerer du binding (-) evt. frigjøring (+) av omløpsmidler som for eksempel varelager</t>
        </r>
      </text>
    </comment>
    <comment ref="A6" authorId="0">
      <text>
        <r>
          <rPr>
            <sz val="8"/>
            <color indexed="81"/>
            <rFont val="Tahoma"/>
            <family val="2"/>
          </rPr>
          <t>På denne linjen registrerer du innbetalinger per år</t>
        </r>
      </text>
    </comment>
    <comment ref="A7" authorId="0">
      <text>
        <r>
          <rPr>
            <sz val="8"/>
            <color indexed="81"/>
            <rFont val="Tahoma"/>
            <family val="2"/>
          </rPr>
          <t>På denne linjen registrerer du utbetalinger per år</t>
        </r>
      </text>
    </comment>
    <comment ref="A8" authorId="0">
      <text>
        <r>
          <rPr>
            <sz val="8"/>
            <color indexed="81"/>
            <rFont val="Tahoma"/>
            <family val="2"/>
          </rPr>
          <t>På denne linjen registrerer du evt. restverdi (+) eller evt. utgifter ved utrangering (-)</t>
        </r>
      </text>
    </comment>
    <comment ref="A13" authorId="0">
      <text>
        <r>
          <rPr>
            <sz val="8"/>
            <color indexed="81"/>
            <rFont val="Tahoma"/>
            <family val="2"/>
          </rPr>
          <t>På denne linjen registrerer du investeringer med minusfortegn</t>
        </r>
      </text>
    </comment>
    <comment ref="A14" authorId="0">
      <text>
        <r>
          <rPr>
            <sz val="8"/>
            <color indexed="81"/>
            <rFont val="Tahoma"/>
            <family val="2"/>
          </rPr>
          <t>På denne linjen registrerer du binding (-) evt. frigjøring (+) av omløpsmidler som for eksempel varelager</t>
        </r>
      </text>
    </comment>
    <comment ref="A15" authorId="0">
      <text>
        <r>
          <rPr>
            <sz val="8"/>
            <color indexed="81"/>
            <rFont val="Tahoma"/>
            <family val="2"/>
          </rPr>
          <t>På denne linjen registrerer du innbetalinger per år</t>
        </r>
      </text>
    </comment>
    <comment ref="A16" authorId="0">
      <text>
        <r>
          <rPr>
            <sz val="8"/>
            <color indexed="81"/>
            <rFont val="Tahoma"/>
            <family val="2"/>
          </rPr>
          <t>På denne linjen registrerer du utbetalinger per år</t>
        </r>
      </text>
    </comment>
    <comment ref="A17" authorId="0">
      <text>
        <r>
          <rPr>
            <sz val="8"/>
            <color indexed="81"/>
            <rFont val="Tahoma"/>
            <family val="2"/>
          </rPr>
          <t>På denne linjen registrerer du evt. restverdi (+) eller evt. utgifter ved utrangering (-)</t>
        </r>
      </text>
    </comment>
  </commentList>
</comments>
</file>

<file path=xl/comments3.xml><?xml version="1.0" encoding="utf-8"?>
<comments xmlns="http://schemas.openxmlformats.org/spreadsheetml/2006/main">
  <authors>
    <author>Johs Totland</author>
    <author>en fornøyd Microsoft Office-bruker</author>
  </authors>
  <commentList>
    <comment ref="C16" authorId="0">
      <text>
        <r>
          <rPr>
            <sz val="8"/>
            <color indexed="81"/>
            <rFont val="Tahoma"/>
            <family val="2"/>
          </rPr>
          <t>Nåverdien (verdien i dag) til en investering er summen av nåverdiene til de ulike kontantstrømmene.</t>
        </r>
      </text>
    </comment>
    <comment ref="C17" authorId="0">
      <text>
        <r>
          <rPr>
            <sz val="8"/>
            <color indexed="81"/>
            <rFont val="Tahoma"/>
            <family val="2"/>
          </rPr>
          <t>Internrenten er den renten som gir nåverdi = 0 dvs. den effektive renten vi vil få på investeringen ut fra de registrerte kontantstrømmene.</t>
        </r>
      </text>
    </comment>
    <comment ref="C20" authorId="1">
      <text>
        <r>
          <rPr>
            <sz val="8"/>
            <color indexed="81"/>
            <rFont val="Tahoma"/>
            <family val="2"/>
          </rPr>
          <t>Her registrerer hvilket avvik fra de oppgitte verdiene du ønsker å se effekten av</t>
        </r>
      </text>
    </comment>
  </commentList>
</comments>
</file>

<file path=xl/sharedStrings.xml><?xml version="1.0" encoding="utf-8"?>
<sst xmlns="http://schemas.openxmlformats.org/spreadsheetml/2006/main" count="390" uniqueCount="102">
  <si>
    <t>Investeringsanalyse</t>
  </si>
  <si>
    <t>Hjelpetabell</t>
  </si>
  <si>
    <t xml:space="preserve">Navn/oppgave: </t>
  </si>
  <si>
    <t xml:space="preserve"> </t>
  </si>
  <si>
    <t>Rente</t>
  </si>
  <si>
    <t xml:space="preserve">Prosjektnavn: </t>
  </si>
  <si>
    <t xml:space="preserve">Levetid: </t>
  </si>
  <si>
    <t xml:space="preserve">Binding av omløpsmidler: </t>
  </si>
  <si>
    <t xml:space="preserve">Kalkulasjonsrente: </t>
  </si>
  <si>
    <t xml:space="preserve">Netto kontantstrøm per år: </t>
  </si>
  <si>
    <t>Alternativ registrering av kontantstrøm</t>
  </si>
  <si>
    <t>NB! Forutsetter at netto kontanststrøm i celle B11 og C11 slettes</t>
  </si>
  <si>
    <t xml:space="preserve">Pris: </t>
  </si>
  <si>
    <t xml:space="preserve">Variable kostnader per enhet: </t>
  </si>
  <si>
    <t xml:space="preserve">Tilbakebetalingstid (ca.-tall): </t>
  </si>
  <si>
    <t xml:space="preserve">Nåverdi investering: </t>
  </si>
  <si>
    <t xml:space="preserve">Internrente: </t>
  </si>
  <si>
    <t>Kalkulasjonsrente</t>
  </si>
  <si>
    <t>Pris</t>
  </si>
  <si>
    <t>Akkumulert kontantstrøm</t>
  </si>
  <si>
    <t>Kontantstrøm i tabell</t>
  </si>
  <si>
    <r>
      <t>Investering (</t>
    </r>
    <r>
      <rPr>
        <sz val="10"/>
        <color indexed="10"/>
        <rFont val="Arial"/>
        <family val="2"/>
      </rPr>
      <t>–</t>
    </r>
    <r>
      <rPr>
        <sz val="10"/>
        <rFont val="Arial"/>
        <family val="2"/>
      </rPr>
      <t>)</t>
    </r>
  </si>
  <si>
    <t>Binding/frigjøring av omløpsmider</t>
  </si>
  <si>
    <t>Diverse innbetalinger (+)</t>
  </si>
  <si>
    <r>
      <t>Diverse utbetalinger (</t>
    </r>
    <r>
      <rPr>
        <sz val="10"/>
        <color indexed="10"/>
        <rFont val="Arial"/>
        <family val="2"/>
      </rPr>
      <t>–</t>
    </r>
    <r>
      <rPr>
        <sz val="10"/>
        <rFont val="Arial"/>
        <family val="2"/>
      </rPr>
      <t>)</t>
    </r>
  </si>
  <si>
    <r>
      <t>Restverdi (+) evt. (</t>
    </r>
    <r>
      <rPr>
        <sz val="10"/>
        <color indexed="10"/>
        <rFont val="Arial"/>
        <family val="2"/>
      </rPr>
      <t>–</t>
    </r>
    <r>
      <rPr>
        <sz val="10"/>
        <rFont val="Arial"/>
        <family val="2"/>
      </rPr>
      <t>)</t>
    </r>
  </si>
  <si>
    <t>Kontantstrøm</t>
  </si>
  <si>
    <t>År</t>
  </si>
  <si>
    <t>Investering</t>
  </si>
  <si>
    <t>Binding/-frigjøring av omløpsmider</t>
  </si>
  <si>
    <t>Diverse innbetalinger 
(+)</t>
  </si>
  <si>
    <t>Diverse utbetalinger 
(-)</t>
  </si>
  <si>
    <t>Restverdi (+) evt. (–)</t>
  </si>
  <si>
    <t>Hjelpeberegninger</t>
  </si>
  <si>
    <t>Basisdata for prosjektet/investeringen</t>
  </si>
  <si>
    <t>Tekst:</t>
  </si>
  <si>
    <t>Invest.</t>
  </si>
  <si>
    <t>Rentekrav</t>
  </si>
  <si>
    <t>Var. e.h.k.</t>
  </si>
  <si>
    <t>Var.e.h.k</t>
  </si>
  <si>
    <t>Volum</t>
  </si>
  <si>
    <t>Faste k.</t>
  </si>
  <si>
    <t>Binding av omløpsmilder</t>
  </si>
  <si>
    <t>Levetid (år)</t>
  </si>
  <si>
    <t>Utrangeringsverdi</t>
  </si>
  <si>
    <t>Variable enh. kostnader</t>
  </si>
  <si>
    <t>Salg i enheter</t>
  </si>
  <si>
    <t>Faste kostnader pr. år</t>
  </si>
  <si>
    <t>De inntastede datane gir følgende tall:</t>
  </si>
  <si>
    <t>NÅVERDI</t>
  </si>
  <si>
    <t>Nåverdi investering:</t>
  </si>
  <si>
    <t>Internrente:</t>
  </si>
  <si>
    <t xml:space="preserve"> INTERNRENTE</t>
  </si>
  <si>
    <t>Simulering</t>
  </si>
  <si>
    <t>Kontant-</t>
  </si>
  <si>
    <t xml:space="preserve">Nåverdi </t>
  </si>
  <si>
    <t>Oppgi ønsket %-endring fra basisdata:</t>
  </si>
  <si>
    <t>Strøm</t>
  </si>
  <si>
    <t>v/ulik</t>
  </si>
  <si>
    <t>rente</t>
  </si>
  <si>
    <t>Endring i</t>
  </si>
  <si>
    <t>Variable enhetskostnader</t>
  </si>
  <si>
    <t>Faste kostnader</t>
  </si>
  <si>
    <t>BEREGNINGER</t>
  </si>
  <si>
    <t>Total</t>
  </si>
  <si>
    <t>Prod.</t>
  </si>
  <si>
    <t>Innbet.</t>
  </si>
  <si>
    <t>Utbet.</t>
  </si>
  <si>
    <t>strøm</t>
  </si>
  <si>
    <t>Nåverdi</t>
  </si>
  <si>
    <t>Nåverdi og internrente ved endring i basisforutsetningene</t>
  </si>
  <si>
    <t>Internrente</t>
  </si>
  <si>
    <t xml:space="preserve">Restverdi (utrangeringsverdi): </t>
  </si>
  <si>
    <t>Variabel</t>
  </si>
  <si>
    <t>Kritisk verdi</t>
  </si>
  <si>
    <t xml:space="preserve">Margin </t>
  </si>
  <si>
    <t>Betalbare faste kostnader</t>
  </si>
  <si>
    <t>Investeringsutgift</t>
  </si>
  <si>
    <t xml:space="preserve">Betalbare faste totale kostnader per år: </t>
  </si>
  <si>
    <t>Oppr. verdi</t>
  </si>
  <si>
    <t>Margin i %</t>
  </si>
  <si>
    <t>Restverdi (utrangeringsverdi)</t>
  </si>
  <si>
    <t xml:space="preserve">Investeringsutgift: </t>
  </si>
  <si>
    <t>Oppgi ønsket %-endring fra basisdata for simulering:</t>
  </si>
  <si>
    <t>Stjernedigrammet viser følsomheten til investeringene ved endringer i inndata</t>
  </si>
  <si>
    <t xml:space="preserve">Bruk zoom for å tilpasse visning av regnearket   </t>
  </si>
  <si>
    <t>Mengde</t>
  </si>
  <si>
    <t xml:space="preserve">Antall solgte enheter per år (mengde): </t>
  </si>
  <si>
    <t>Binding av omløpsmidler</t>
  </si>
  <si>
    <t>Registrering av inndata</t>
  </si>
  <si>
    <t>Hjelp til modellen Investeringsanalyse</t>
  </si>
  <si>
    <t>Alternativ b) registrere netto kontantstrøm</t>
  </si>
  <si>
    <r>
      <t xml:space="preserve">Modellen gir deg tre ulike måter å registrere inndata på: </t>
    </r>
    <r>
      <rPr>
        <b/>
        <sz val="11"/>
        <rFont val="Calibri"/>
        <scheme val="minor"/>
      </rPr>
      <t>a)</t>
    </r>
    <r>
      <rPr>
        <sz val="11"/>
        <rFont val="Calibri"/>
        <scheme val="minor"/>
      </rPr>
      <t xml:space="preserve"> Registere pris, variable kostnader, faste kostnader og mengde,  </t>
    </r>
    <r>
      <rPr>
        <b/>
        <sz val="11"/>
        <rFont val="Calibri"/>
        <scheme val="minor"/>
      </rPr>
      <t xml:space="preserve">b) </t>
    </r>
    <r>
      <rPr>
        <sz val="11"/>
        <rFont val="Calibri"/>
        <scheme val="minor"/>
      </rPr>
      <t xml:space="preserve">registrere netto kontantstrøm i celle B11 eller C11, eller </t>
    </r>
  </si>
  <si>
    <t>Alternativ c) registrere kontantstrømmer manuelt</t>
  </si>
  <si>
    <t>Inndata</t>
  </si>
  <si>
    <t>Utdata</t>
  </si>
  <si>
    <t>Følsomhetsanalyse</t>
  </si>
  <si>
    <t>Modellen viser deg kurver som forteller hvor følsomme prosjektene er for endringer i forutsetningene. Slike diagram kalles "stjernedigram". Du kan "zoome" ved å taste inn tall i celle C23.</t>
  </si>
  <si>
    <t>Målsøking i modellen</t>
  </si>
  <si>
    <r>
      <rPr>
        <b/>
        <sz val="11"/>
        <rFont val="Calibri"/>
        <scheme val="minor"/>
      </rPr>
      <t xml:space="preserve">c) </t>
    </r>
    <r>
      <rPr>
        <sz val="11"/>
        <rFont val="Calibri"/>
        <scheme val="minor"/>
      </rPr>
      <t>Registrere kontantstrømmene manuelt (klikk på knappen "</t>
    </r>
    <r>
      <rPr>
        <i/>
        <sz val="11"/>
        <rFont val="Calibri"/>
        <scheme val="minor"/>
      </rPr>
      <t>Klikk her for ulike kontantstrømmer per år</t>
    </r>
    <r>
      <rPr>
        <sz val="11"/>
        <rFont val="Calibri"/>
        <scheme val="minor"/>
      </rPr>
      <t>". I bildet under er det lagt inn data fra eksamen i Økonomi og ledelse V2015 i henhold til alt. a).</t>
    </r>
  </si>
  <si>
    <r>
      <t>Her har jeg klikket på knappen "</t>
    </r>
    <r>
      <rPr>
        <i/>
        <sz val="10"/>
        <rFont val="Arial"/>
        <family val="2"/>
      </rPr>
      <t>Klikk her for ulike kontantstrømmer per år</t>
    </r>
    <r>
      <rPr>
        <sz val="10"/>
        <rFont val="Arial"/>
        <family val="2"/>
      </rPr>
      <t>" og registrert tallene inn i tabellen i arkfanen "Kontantstroemmer". Du skal da bare registrere prosjektnavn, levetid og kalkulajonsrente.</t>
    </r>
  </si>
  <si>
    <t>I tillegg til å se hvor følsomt et prosjekt er i stjernediagrammet, kan du ved hjelp av målsøking registere kritiske verdier i celle G6 til G22. Nedenfor kan du se kurver og tall fra eksamen V2015.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</si>
</sst>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General\ &quot;år&quot;"/>
    <numFmt numFmtId="165" formatCode="0.0%"/>
    <numFmt numFmtId="166" formatCode="0.0\ &quot;år&quot;"/>
    <numFmt numFmtId="167" formatCode="#,##0;[Red]\-#,##0;"/>
    <numFmt numFmtId="168" formatCode="&quot;År&quot;\ General"/>
    <numFmt numFmtId="169" formatCode="0%"/>
    <numFmt numFmtId="170" formatCode="General;;"/>
    <numFmt numFmtId="171" formatCode="\+#,##0;[Red]\-#,##0;"/>
    <numFmt numFmtId="172" formatCode="#,##0;[Red]\-#,##0;;"/>
    <numFmt numFmtId="173" formatCode="General\ &quot;år&quot;;;"/>
    <numFmt numFmtId="174" formatCode="0.0\ %;[Red]\-0.0\ %"/>
    <numFmt numFmtId="175" formatCode="0.0\ %"/>
    <numFmt numFmtId="176" formatCode="0%;[Red]\-0%"/>
    <numFmt numFmtId="177" formatCode="#,##0_ ;[Red]\-#,##0\ "/>
    <numFmt numFmtId="178" formatCode="0.0%;[Red]\-0.0%"/>
    <numFmt numFmtId="179" formatCode="0;[Red]\-0"/>
    <numFmt numFmtId="180" formatCode="0\ %;[Red]\-0\ %"/>
    <numFmt numFmtId="181" formatCode="0.00_ ;[Red]\-0.00\ "/>
    <numFmt numFmtId="182" formatCode="#,##0.00_ ;[Red]\-#,##0.00\ "/>
    <numFmt numFmtId="183" formatCode="0.00\ %;;"/>
  </numFmts>
  <fonts count="34">
    <font>
      <sz val="10"/>
      <name val="Arial"/>
      <family val="2"/>
    </font>
    <font>
      <sz val="11"/>
      <name val="Times New Roman"/>
      <family val="1"/>
    </font>
    <font>
      <sz val="8"/>
      <name val="Arial"/>
      <family val="2"/>
    </font>
    <font>
      <b/>
      <sz val="10"/>
      <color indexed="8"/>
      <name val="Arial"/>
      <family val="2"/>
    </font>
    <font>
      <sz val="11"/>
      <name val="Arial"/>
      <family val="2"/>
    </font>
    <font>
      <b/>
      <sz val="10"/>
      <name val="Arial"/>
      <family val="2"/>
    </font>
    <font>
      <sz val="10"/>
      <name val="Arial"/>
      <family val="2"/>
    </font>
    <font>
      <sz val="10"/>
      <color indexed="12"/>
      <name val="Arial"/>
      <family val="2"/>
    </font>
    <font>
      <b/>
      <sz val="10"/>
      <name val="Arial"/>
      <family val="2"/>
    </font>
    <font>
      <sz val="18"/>
      <name val="Arial"/>
      <family val="2"/>
    </font>
    <font>
      <i/>
      <sz val="10"/>
      <color indexed="12"/>
      <name val="Arial"/>
      <family val="2"/>
    </font>
    <font>
      <sz val="10"/>
      <name val="Arial"/>
      <family val="2"/>
    </font>
    <font>
      <sz val="8"/>
      <color indexed="81"/>
      <name val="Tahoma"/>
      <family val="2"/>
    </font>
    <font>
      <sz val="10"/>
      <color indexed="10"/>
      <name val="Arial"/>
      <family val="2"/>
    </font>
    <font>
      <sz val="18"/>
      <color indexed="9"/>
      <name val="Arial"/>
      <family val="2"/>
    </font>
    <font>
      <sz val="9"/>
      <color indexed="10"/>
      <name val="Arial"/>
      <family val="2"/>
    </font>
    <font>
      <sz val="8"/>
      <color indexed="12"/>
      <name val="Arial"/>
      <family val="2"/>
    </font>
    <font>
      <b/>
      <sz val="11"/>
      <name val="Arial"/>
      <family val="2"/>
    </font>
    <font>
      <b/>
      <sz val="10"/>
      <color rgb="FF000000"/>
      <name val="Arial"/>
      <family val="2"/>
    </font>
    <font>
      <u/>
      <sz val="10"/>
      <color theme="10"/>
      <name val="Arial"/>
      <family val="2"/>
    </font>
    <font>
      <u/>
      <sz val="10"/>
      <color theme="11"/>
      <name val="Arial"/>
      <family val="2"/>
    </font>
    <font>
      <b/>
      <sz val="18"/>
      <name val="Arial"/>
      <family val="2"/>
    </font>
    <font>
      <b/>
      <sz val="8"/>
      <name val="Arial"/>
      <family val="2"/>
    </font>
    <font>
      <b/>
      <sz val="14"/>
      <name val="Arial"/>
      <family val="2"/>
    </font>
    <font>
      <b/>
      <u/>
      <sz val="10"/>
      <name val="Arial"/>
      <family val="2"/>
    </font>
    <font>
      <i/>
      <sz val="10"/>
      <name val="Arial"/>
      <family val="2"/>
    </font>
    <font>
      <sz val="9"/>
      <color indexed="81"/>
      <name val="Arial"/>
      <family val="2"/>
    </font>
    <font>
      <sz val="10"/>
      <color rgb="FF0000FF"/>
      <name val="Arial"/>
      <family val="2"/>
    </font>
    <font>
      <sz val="11"/>
      <color rgb="FFFFFFFF"/>
      <name val="Arial"/>
      <family val="2"/>
    </font>
    <font>
      <b/>
      <sz val="14"/>
      <name val="Calibri"/>
      <family val="2"/>
      <scheme val="minor"/>
    </font>
    <font>
      <sz val="10"/>
      <name val="Calibri"/>
      <scheme val="minor"/>
    </font>
    <font>
      <sz val="11"/>
      <name val="Calibri"/>
      <scheme val="minor"/>
    </font>
    <font>
      <b/>
      <sz val="11"/>
      <name val="Calibri"/>
      <scheme val="minor"/>
    </font>
    <font>
      <i/>
      <sz val="11"/>
      <name val="Calibri"/>
      <scheme val="minor"/>
    </font>
  </fonts>
  <fills count="14">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indexed="22"/>
        <bgColor indexed="64"/>
      </patternFill>
    </fill>
    <fill>
      <patternFill patternType="solid">
        <fgColor indexed="22"/>
        <bgColor indexed="9"/>
      </patternFill>
    </fill>
    <fill>
      <patternFill patternType="solid">
        <fgColor indexed="22"/>
      </patternFill>
    </fill>
    <fill>
      <patternFill patternType="solid">
        <fgColor indexed="9"/>
        <bgColor indexed="22"/>
      </patternFill>
    </fill>
    <fill>
      <patternFill patternType="solid">
        <fgColor theme="0" tint="-0.249977111117893"/>
        <bgColor indexed="64"/>
      </patternFill>
    </fill>
    <fill>
      <patternFill patternType="solid">
        <fgColor theme="0" tint="-0.249977111117893"/>
        <bgColor indexed="22"/>
      </patternFill>
    </fill>
    <fill>
      <patternFill patternType="solid">
        <fgColor theme="0"/>
        <bgColor indexed="64"/>
      </patternFill>
    </fill>
    <fill>
      <patternFill patternType="solid">
        <fgColor rgb="FFFFFF66"/>
        <bgColor indexed="64"/>
      </patternFill>
    </fill>
    <fill>
      <patternFill patternType="solid">
        <fgColor rgb="FF0000FF"/>
        <bgColor rgb="FF000000"/>
      </patternFill>
    </fill>
    <fill>
      <patternFill patternType="solid">
        <fgColor rgb="FFFFC000"/>
        <bgColor indexed="64"/>
      </patternFill>
    </fill>
  </fills>
  <borders count="34">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auto="1"/>
      </right>
      <top style="hair">
        <color auto="1"/>
      </top>
      <bottom style="thin">
        <color auto="1"/>
      </bottom>
      <diagonal/>
    </border>
    <border>
      <left/>
      <right/>
      <top style="thin">
        <color auto="1"/>
      </top>
      <bottom style="thin">
        <color auto="1"/>
      </bottom>
      <diagonal/>
    </border>
    <border>
      <left/>
      <right style="hair">
        <color auto="1"/>
      </right>
      <top/>
      <bottom style="thin">
        <color auto="1"/>
      </bottom>
      <diagonal/>
    </border>
    <border>
      <left/>
      <right style="hair">
        <color auto="1"/>
      </right>
      <top/>
      <bottom/>
      <diagonal/>
    </border>
  </borders>
  <cellStyleXfs count="70">
    <xf numFmtId="0" fontId="0" fillId="0" borderId="0"/>
    <xf numFmtId="9" fontId="1"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83">
    <xf numFmtId="0" fontId="0" fillId="0" borderId="0" xfId="0"/>
    <xf numFmtId="0" fontId="0" fillId="0" borderId="0" xfId="0" applyProtection="1"/>
    <xf numFmtId="0" fontId="4" fillId="0" borderId="0" xfId="0" applyFont="1" applyProtection="1"/>
    <xf numFmtId="0" fontId="4" fillId="2" borderId="0" xfId="0" applyFont="1" applyFill="1" applyProtection="1"/>
    <xf numFmtId="0" fontId="6" fillId="2" borderId="0" xfId="0" applyFont="1" applyFill="1"/>
    <xf numFmtId="0" fontId="5" fillId="2" borderId="0" xfId="0" applyFont="1" applyFill="1" applyBorder="1" applyAlignment="1" applyProtection="1">
      <alignment horizontal="centerContinuous"/>
    </xf>
    <xf numFmtId="0" fontId="4" fillId="2" borderId="0" xfId="0" applyFont="1" applyFill="1" applyBorder="1" applyAlignment="1" applyProtection="1">
      <alignment horizontal="centerContinuous"/>
    </xf>
    <xf numFmtId="0" fontId="4" fillId="2" borderId="0" xfId="0" applyFont="1" applyFill="1" applyAlignment="1" applyProtection="1">
      <alignment horizontal="centerContinuous"/>
    </xf>
    <xf numFmtId="0" fontId="6" fillId="0" borderId="0" xfId="0" applyFont="1" applyProtection="1"/>
    <xf numFmtId="0" fontId="6" fillId="0" borderId="0" xfId="0" applyFont="1"/>
    <xf numFmtId="0" fontId="6" fillId="0" borderId="0" xfId="0" applyFont="1" applyAlignment="1" applyProtection="1">
      <alignment horizontal="right"/>
    </xf>
    <xf numFmtId="0" fontId="6" fillId="3" borderId="1" xfId="0" applyFont="1" applyFill="1" applyBorder="1" applyAlignment="1" applyProtection="1">
      <alignment horizontal="centerContinuous"/>
    </xf>
    <xf numFmtId="0" fontId="6" fillId="3" borderId="2" xfId="0" applyFont="1" applyFill="1" applyBorder="1" applyAlignment="1" applyProtection="1">
      <alignment horizontal="center"/>
    </xf>
    <xf numFmtId="170" fontId="6" fillId="3" borderId="3" xfId="0" applyNumberFormat="1" applyFont="1" applyFill="1" applyBorder="1" applyAlignment="1" applyProtection="1">
      <alignment horizontal="center"/>
    </xf>
    <xf numFmtId="169" fontId="6" fillId="0" borderId="4" xfId="0" applyNumberFormat="1" applyFont="1" applyBorder="1" applyProtection="1"/>
    <xf numFmtId="38" fontId="6" fillId="0" borderId="5" xfId="0" applyNumberFormat="1" applyFont="1" applyBorder="1" applyProtection="1"/>
    <xf numFmtId="169" fontId="6" fillId="0" borderId="2" xfId="0" applyNumberFormat="1" applyFont="1" applyBorder="1" applyProtection="1"/>
    <xf numFmtId="38" fontId="6" fillId="0" borderId="3" xfId="0" applyNumberFormat="1" applyFont="1" applyBorder="1" applyProtection="1"/>
    <xf numFmtId="169" fontId="6" fillId="0" borderId="0" xfId="0" applyNumberFormat="1" applyFont="1" applyBorder="1" applyProtection="1"/>
    <xf numFmtId="38" fontId="6" fillId="0" borderId="0" xfId="0" applyNumberFormat="1" applyFont="1" applyBorder="1" applyProtection="1"/>
    <xf numFmtId="0" fontId="6" fillId="0" borderId="0" xfId="0" applyFont="1" applyBorder="1" applyProtection="1"/>
    <xf numFmtId="0" fontId="6" fillId="0" borderId="0" xfId="0" applyFont="1" applyAlignment="1" applyProtection="1">
      <alignment horizontal="center"/>
    </xf>
    <xf numFmtId="167" fontId="6" fillId="0" borderId="0" xfId="0" applyNumberFormat="1" applyFont="1" applyAlignment="1" applyProtection="1">
      <alignment horizontal="center"/>
    </xf>
    <xf numFmtId="0" fontId="0" fillId="0" borderId="0" xfId="0" applyFill="1" applyProtection="1"/>
    <xf numFmtId="0" fontId="6" fillId="0" borderId="0" xfId="0" applyFont="1" applyFill="1" applyProtection="1"/>
    <xf numFmtId="0" fontId="9" fillId="4" borderId="0" xfId="0" applyFont="1" applyFill="1" applyBorder="1" applyAlignment="1" applyProtection="1">
      <alignment horizontal="centerContinuous"/>
    </xf>
    <xf numFmtId="0" fontId="4" fillId="4" borderId="0" xfId="0" applyFont="1" applyFill="1" applyBorder="1" applyAlignment="1" applyProtection="1">
      <alignment horizontal="centerContinuous"/>
    </xf>
    <xf numFmtId="0" fontId="4" fillId="4" borderId="0" xfId="0" applyFont="1" applyFill="1" applyAlignment="1" applyProtection="1">
      <alignment horizontal="centerContinuous"/>
    </xf>
    <xf numFmtId="0" fontId="4" fillId="4" borderId="0" xfId="0" applyFont="1" applyFill="1" applyProtection="1"/>
    <xf numFmtId="0" fontId="6" fillId="4" borderId="0" xfId="0" applyFont="1" applyFill="1" applyBorder="1" applyAlignment="1" applyProtection="1">
      <alignment horizontal="right"/>
    </xf>
    <xf numFmtId="0" fontId="6" fillId="4" borderId="0" xfId="0" quotePrefix="1" applyFont="1" applyFill="1" applyBorder="1" applyAlignment="1" applyProtection="1">
      <alignment horizontal="right"/>
    </xf>
    <xf numFmtId="0" fontId="5" fillId="4" borderId="0" xfId="0" applyFont="1" applyFill="1" applyBorder="1" applyProtection="1"/>
    <xf numFmtId="0" fontId="0" fillId="4" borderId="0" xfId="0" applyFill="1" applyProtection="1"/>
    <xf numFmtId="38" fontId="7" fillId="3" borderId="5" xfId="0" applyNumberFormat="1" applyFont="1" applyFill="1" applyBorder="1" applyAlignment="1" applyProtection="1">
      <alignment horizontal="right"/>
      <protection locked="0"/>
    </xf>
    <xf numFmtId="38" fontId="7" fillId="3" borderId="5" xfId="0" applyNumberFormat="1" applyFont="1" applyFill="1" applyBorder="1" applyProtection="1">
      <protection locked="0"/>
    </xf>
    <xf numFmtId="164" fontId="7" fillId="3" borderId="5" xfId="0" applyNumberFormat="1" applyFont="1" applyFill="1" applyBorder="1" applyProtection="1">
      <protection locked="0"/>
    </xf>
    <xf numFmtId="165" fontId="7" fillId="3" borderId="5" xfId="1" applyNumberFormat="1" applyFont="1" applyFill="1" applyBorder="1" applyProtection="1">
      <protection locked="0"/>
    </xf>
    <xf numFmtId="38" fontId="7" fillId="3" borderId="3" xfId="0" applyNumberFormat="1" applyFont="1" applyFill="1" applyBorder="1" applyProtection="1">
      <protection locked="0"/>
    </xf>
    <xf numFmtId="0" fontId="0" fillId="2" borderId="0" xfId="0" applyFill="1" applyAlignment="1" applyProtection="1">
      <alignment horizontal="centerContinuous"/>
    </xf>
    <xf numFmtId="0" fontId="0" fillId="2" borderId="0" xfId="0" applyFill="1" applyProtection="1"/>
    <xf numFmtId="0" fontId="13" fillId="4" borderId="0" xfId="0" applyFont="1" applyFill="1" applyProtection="1"/>
    <xf numFmtId="168" fontId="3" fillId="5" borderId="11" xfId="0" applyNumberFormat="1" applyFont="1" applyFill="1" applyBorder="1" applyAlignment="1" applyProtection="1">
      <alignment horizontal="center"/>
    </xf>
    <xf numFmtId="171" fontId="6" fillId="4" borderId="11" xfId="0" applyNumberFormat="1" applyFont="1" applyFill="1" applyBorder="1" applyProtection="1"/>
    <xf numFmtId="0" fontId="6" fillId="4" borderId="0" xfId="0" applyFont="1" applyFill="1" applyProtection="1"/>
    <xf numFmtId="0" fontId="11" fillId="4" borderId="0" xfId="0" applyFont="1" applyFill="1" applyProtection="1"/>
    <xf numFmtId="0" fontId="14" fillId="2" borderId="0" xfId="0" applyFont="1" applyFill="1" applyAlignment="1" applyProtection="1">
      <alignment horizontal="centerContinuous"/>
    </xf>
    <xf numFmtId="171" fontId="10" fillId="3" borderId="11" xfId="0" applyNumberFormat="1" applyFont="1" applyFill="1" applyBorder="1" applyProtection="1">
      <protection locked="0"/>
    </xf>
    <xf numFmtId="171" fontId="10" fillId="3" borderId="11" xfId="0" quotePrefix="1" applyNumberFormat="1" applyFont="1" applyFill="1" applyBorder="1" applyAlignment="1" applyProtection="1">
      <alignment horizontal="right"/>
      <protection locked="0"/>
    </xf>
    <xf numFmtId="0" fontId="15" fillId="4" borderId="0" xfId="0" applyFont="1" applyFill="1" applyBorder="1" applyAlignment="1" applyProtection="1">
      <alignment horizontal="left"/>
    </xf>
    <xf numFmtId="165" fontId="7" fillId="4" borderId="0" xfId="1" applyNumberFormat="1" applyFont="1" applyFill="1" applyBorder="1" applyProtection="1">
      <protection locked="0"/>
    </xf>
    <xf numFmtId="0" fontId="5" fillId="4" borderId="0" xfId="0" applyFont="1" applyFill="1" applyBorder="1" applyAlignment="1" applyProtection="1">
      <alignment horizontal="left"/>
    </xf>
    <xf numFmtId="38" fontId="7" fillId="3" borderId="8" xfId="0" applyNumberFormat="1" applyFont="1" applyFill="1" applyBorder="1" applyProtection="1">
      <protection locked="0"/>
    </xf>
    <xf numFmtId="0" fontId="7" fillId="3" borderId="12" xfId="0" applyNumberFormat="1" applyFont="1" applyFill="1" applyBorder="1" applyProtection="1">
      <protection locked="0"/>
    </xf>
    <xf numFmtId="0" fontId="7" fillId="3" borderId="5" xfId="1" applyNumberFormat="1" applyFont="1" applyFill="1" applyBorder="1" applyProtection="1">
      <protection locked="0"/>
    </xf>
    <xf numFmtId="0" fontId="16" fillId="4" borderId="0" xfId="0" applyFont="1" applyFill="1" applyBorder="1" applyAlignment="1" applyProtection="1">
      <alignment horizontal="left"/>
    </xf>
    <xf numFmtId="0" fontId="6" fillId="4" borderId="11" xfId="0" applyFont="1" applyFill="1" applyBorder="1" applyProtection="1"/>
    <xf numFmtId="0" fontId="6" fillId="4" borderId="11" xfId="0" quotePrefix="1" applyFont="1" applyFill="1" applyBorder="1" applyAlignment="1" applyProtection="1">
      <alignment horizontal="left"/>
    </xf>
    <xf numFmtId="170" fontId="5" fillId="5" borderId="11" xfId="0" applyNumberFormat="1" applyFont="1" applyFill="1" applyBorder="1" applyAlignment="1" applyProtection="1">
      <alignment horizontal="left"/>
    </xf>
    <xf numFmtId="0" fontId="0" fillId="0" borderId="0" xfId="0" applyFill="1" applyAlignment="1" applyProtection="1">
      <alignment horizontal="center" wrapText="1"/>
    </xf>
    <xf numFmtId="0" fontId="0" fillId="0" borderId="0" xfId="0" applyFill="1" applyAlignment="1" applyProtection="1">
      <alignment horizontal="center"/>
    </xf>
    <xf numFmtId="171" fontId="0" fillId="0" borderId="0" xfId="0" applyNumberFormat="1" applyFill="1" applyProtection="1"/>
    <xf numFmtId="9" fontId="0" fillId="4" borderId="0" xfId="0" applyNumberFormat="1" applyFill="1" applyProtection="1"/>
    <xf numFmtId="0" fontId="5" fillId="0" borderId="0" xfId="0" applyFont="1" applyFill="1" applyProtection="1"/>
    <xf numFmtId="170" fontId="5" fillId="0" borderId="0" xfId="0" applyNumberFormat="1" applyFont="1" applyFill="1" applyProtection="1"/>
    <xf numFmtId="171" fontId="0" fillId="0" borderId="17" xfId="0" applyNumberFormat="1" applyBorder="1" applyProtection="1"/>
    <xf numFmtId="171" fontId="0" fillId="0" borderId="18" xfId="0" applyNumberFormat="1" applyFill="1" applyBorder="1" applyProtection="1"/>
    <xf numFmtId="171" fontId="0" fillId="0" borderId="19" xfId="0" applyNumberFormat="1" applyBorder="1" applyProtection="1"/>
    <xf numFmtId="171" fontId="0" fillId="0" borderId="20" xfId="0" applyNumberFormat="1" applyBorder="1" applyProtection="1"/>
    <xf numFmtId="171" fontId="0" fillId="0" borderId="20" xfId="0" applyNumberFormat="1" applyFill="1" applyBorder="1" applyProtection="1"/>
    <xf numFmtId="171" fontId="0" fillId="0" borderId="19" xfId="0" applyNumberFormat="1" applyFill="1" applyBorder="1" applyProtection="1"/>
    <xf numFmtId="0" fontId="0" fillId="0" borderId="13" xfId="0" applyBorder="1" applyAlignment="1" applyProtection="1">
      <alignment horizontal="right" wrapText="1"/>
    </xf>
    <xf numFmtId="0" fontId="0" fillId="0" borderId="21" xfId="0" applyBorder="1" applyAlignment="1" applyProtection="1">
      <alignment horizontal="center" wrapText="1"/>
    </xf>
    <xf numFmtId="0" fontId="6" fillId="0" borderId="14" xfId="0" applyFont="1" applyFill="1" applyBorder="1" applyAlignment="1" applyProtection="1">
      <alignment horizontal="center" wrapText="1"/>
    </xf>
    <xf numFmtId="0" fontId="0" fillId="0" borderId="14" xfId="0" applyBorder="1" applyAlignment="1" applyProtection="1">
      <alignment horizontal="center" wrapText="1"/>
    </xf>
    <xf numFmtId="0" fontId="0" fillId="0" borderId="14" xfId="0" applyBorder="1" applyProtection="1"/>
    <xf numFmtId="0" fontId="0" fillId="0" borderId="22" xfId="0" applyFill="1" applyBorder="1" applyAlignment="1" applyProtection="1">
      <alignment horizontal="center" wrapText="1"/>
    </xf>
    <xf numFmtId="168" fontId="0" fillId="0" borderId="23" xfId="0" applyNumberFormat="1" applyBorder="1" applyProtection="1"/>
    <xf numFmtId="0" fontId="0" fillId="0" borderId="24" xfId="0" applyFill="1" applyBorder="1" applyProtection="1"/>
    <xf numFmtId="168" fontId="0" fillId="0" borderId="25" xfId="0" applyNumberFormat="1" applyBorder="1" applyProtection="1"/>
    <xf numFmtId="171" fontId="0" fillId="0" borderId="26" xfId="0" applyNumberFormat="1" applyFill="1" applyBorder="1" applyProtection="1"/>
    <xf numFmtId="168" fontId="0" fillId="0" borderId="27" xfId="0" applyNumberFormat="1" applyBorder="1" applyProtection="1"/>
    <xf numFmtId="171" fontId="0" fillId="0" borderId="28" xfId="0" applyNumberFormat="1" applyFill="1" applyBorder="1" applyProtection="1"/>
    <xf numFmtId="171" fontId="0" fillId="0" borderId="29" xfId="0" applyNumberFormat="1" applyFill="1" applyBorder="1" applyProtection="1"/>
    <xf numFmtId="171" fontId="0" fillId="0" borderId="30" xfId="0" applyNumberFormat="1" applyFill="1" applyBorder="1" applyProtection="1"/>
    <xf numFmtId="0" fontId="6" fillId="6" borderId="0" xfId="0" applyFont="1" applyFill="1" applyBorder="1"/>
    <xf numFmtId="0" fontId="6" fillId="6" borderId="0" xfId="0" applyFont="1" applyFill="1" applyBorder="1" applyAlignment="1" applyProtection="1">
      <alignment horizontal="right"/>
    </xf>
    <xf numFmtId="1" fontId="6" fillId="0" borderId="0" xfId="0" applyNumberFormat="1" applyFont="1" applyFill="1" applyBorder="1" applyProtection="1"/>
    <xf numFmtId="1" fontId="6" fillId="0" borderId="7" xfId="0" applyNumberFormat="1" applyFont="1" applyFill="1" applyBorder="1" applyProtection="1"/>
    <xf numFmtId="0" fontId="0" fillId="4" borderId="0" xfId="0" quotePrefix="1" applyFont="1" applyFill="1" applyBorder="1" applyAlignment="1" applyProtection="1">
      <alignment horizontal="right"/>
    </xf>
    <xf numFmtId="0" fontId="0" fillId="4" borderId="0" xfId="0" applyFont="1" applyFill="1" applyBorder="1" applyAlignment="1" applyProtection="1">
      <alignment horizontal="right"/>
    </xf>
    <xf numFmtId="0" fontId="0" fillId="8" borderId="4" xfId="0" quotePrefix="1" applyFill="1" applyBorder="1" applyAlignment="1" applyProtection="1">
      <alignment horizontal="right"/>
    </xf>
    <xf numFmtId="0" fontId="0" fillId="8" borderId="4" xfId="0" applyFill="1" applyBorder="1" applyAlignment="1" applyProtection="1">
      <alignment horizontal="right"/>
    </xf>
    <xf numFmtId="0" fontId="6" fillId="8" borderId="2" xfId="0" applyFont="1" applyFill="1" applyBorder="1" applyProtection="1"/>
    <xf numFmtId="0" fontId="6" fillId="8" borderId="1" xfId="0" applyFont="1" applyFill="1" applyBorder="1" applyAlignment="1" applyProtection="1">
      <alignment horizontal="center" wrapText="1"/>
    </xf>
    <xf numFmtId="0" fontId="0" fillId="8" borderId="1" xfId="0" applyFont="1" applyFill="1" applyBorder="1" applyAlignment="1" applyProtection="1">
      <alignment horizontal="center" wrapText="1"/>
    </xf>
    <xf numFmtId="0" fontId="0" fillId="8" borderId="9" xfId="0" applyFont="1" applyFill="1" applyBorder="1" applyAlignment="1" applyProtection="1">
      <alignment horizontal="center" wrapText="1"/>
    </xf>
    <xf numFmtId="0" fontId="0" fillId="8" borderId="0" xfId="0" applyFill="1" applyProtection="1"/>
    <xf numFmtId="0" fontId="6" fillId="6" borderId="0" xfId="0" applyFont="1" applyFill="1" applyBorder="1" applyAlignment="1" applyProtection="1">
      <alignment horizontal="left"/>
    </xf>
    <xf numFmtId="175" fontId="7" fillId="9" borderId="0" xfId="0" applyNumberFormat="1" applyFont="1" applyFill="1" applyBorder="1" applyProtection="1">
      <protection locked="0"/>
    </xf>
    <xf numFmtId="175" fontId="7" fillId="7" borderId="11" xfId="0" applyNumberFormat="1" applyFont="1" applyFill="1" applyBorder="1" applyProtection="1">
      <protection locked="0"/>
    </xf>
    <xf numFmtId="0" fontId="0" fillId="6" borderId="0" xfId="0" applyFont="1" applyFill="1" applyBorder="1" applyAlignment="1" applyProtection="1">
      <alignment horizontal="right"/>
    </xf>
    <xf numFmtId="0" fontId="0" fillId="8" borderId="2" xfId="0" applyFill="1" applyBorder="1" applyAlignment="1" applyProtection="1">
      <alignment horizontal="right"/>
    </xf>
    <xf numFmtId="3" fontId="27" fillId="10" borderId="0" xfId="0" applyNumberFormat="1" applyFont="1" applyFill="1" applyBorder="1" applyProtection="1">
      <protection locked="0"/>
    </xf>
    <xf numFmtId="4" fontId="27" fillId="3" borderId="0" xfId="0" applyNumberFormat="1" applyFont="1" applyFill="1" applyBorder="1" applyProtection="1">
      <protection locked="0"/>
    </xf>
    <xf numFmtId="3" fontId="27" fillId="10" borderId="1" xfId="0" applyNumberFormat="1" applyFont="1" applyFill="1" applyBorder="1" applyProtection="1">
      <protection locked="0"/>
    </xf>
    <xf numFmtId="0" fontId="5" fillId="0" borderId="2" xfId="0" applyFont="1" applyFill="1" applyBorder="1" applyAlignment="1" applyProtection="1">
      <alignment horizontal="left"/>
    </xf>
    <xf numFmtId="0" fontId="2" fillId="0" borderId="10" xfId="0" applyFont="1" applyFill="1" applyBorder="1" applyAlignment="1" applyProtection="1">
      <alignment horizontal="right"/>
    </xf>
    <xf numFmtId="10" fontId="2" fillId="0" borderId="6" xfId="0" applyNumberFormat="1" applyFont="1" applyFill="1" applyBorder="1" applyProtection="1"/>
    <xf numFmtId="10" fontId="2" fillId="0" borderId="7" xfId="0" applyNumberFormat="1" applyFont="1" applyFill="1" applyBorder="1" applyProtection="1"/>
    <xf numFmtId="10" fontId="2" fillId="0" borderId="10" xfId="0" applyNumberFormat="1" applyFont="1" applyFill="1" applyBorder="1" applyAlignment="1" applyProtection="1">
      <alignment horizontal="right"/>
    </xf>
    <xf numFmtId="0" fontId="2" fillId="0" borderId="6" xfId="0" applyFont="1" applyFill="1" applyBorder="1" applyAlignment="1" applyProtection="1">
      <alignment horizontal="right"/>
    </xf>
    <xf numFmtId="0" fontId="6" fillId="0" borderId="10" xfId="0" applyFont="1" applyFill="1" applyBorder="1" applyAlignment="1" applyProtection="1">
      <alignment horizontal="left"/>
    </xf>
    <xf numFmtId="0" fontId="6" fillId="0" borderId="7" xfId="0" applyFont="1" applyFill="1" applyBorder="1" applyAlignment="1" applyProtection="1">
      <alignment horizontal="right"/>
    </xf>
    <xf numFmtId="38" fontId="7" fillId="0" borderId="12" xfId="0" applyNumberFormat="1" applyFont="1" applyFill="1" applyBorder="1" applyAlignment="1" applyProtection="1">
      <alignment horizontal="left"/>
    </xf>
    <xf numFmtId="0" fontId="2" fillId="0" borderId="4" xfId="0" applyFont="1" applyFill="1" applyBorder="1" applyAlignment="1" applyProtection="1">
      <alignment horizontal="right"/>
    </xf>
    <xf numFmtId="10" fontId="2" fillId="0" borderId="0" xfId="0" applyNumberFormat="1" applyFont="1" applyFill="1" applyBorder="1" applyProtection="1"/>
    <xf numFmtId="10" fontId="2" fillId="0" borderId="8" xfId="0" applyNumberFormat="1" applyFont="1" applyFill="1" applyBorder="1" applyProtection="1"/>
    <xf numFmtId="10" fontId="2" fillId="0" borderId="4" xfId="0" applyNumberFormat="1" applyFont="1" applyFill="1" applyBorder="1" applyAlignment="1" applyProtection="1">
      <alignment horizontal="right"/>
    </xf>
    <xf numFmtId="0" fontId="2" fillId="0" borderId="0" xfId="0" applyFont="1" applyFill="1" applyBorder="1" applyAlignment="1" applyProtection="1">
      <alignment horizontal="right"/>
    </xf>
    <xf numFmtId="0" fontId="6" fillId="0" borderId="4" xfId="0" applyFont="1" applyFill="1" applyBorder="1" applyAlignment="1" applyProtection="1">
      <alignment horizontal="left"/>
    </xf>
    <xf numFmtId="0" fontId="6" fillId="0" borderId="8" xfId="0" applyFont="1" applyFill="1" applyBorder="1" applyAlignment="1" applyProtection="1">
      <alignment horizontal="right"/>
    </xf>
    <xf numFmtId="38" fontId="7" fillId="0" borderId="5" xfId="0" applyNumberFormat="1" applyFont="1" applyFill="1" applyBorder="1" applyAlignment="1" applyProtection="1">
      <alignment horizontal="left"/>
    </xf>
    <xf numFmtId="0" fontId="2" fillId="0" borderId="4" xfId="0" applyFont="1" applyFill="1" applyBorder="1" applyProtection="1"/>
    <xf numFmtId="0" fontId="2" fillId="0" borderId="0" xfId="0" applyFont="1" applyFill="1" applyBorder="1" applyProtection="1"/>
    <xf numFmtId="172" fontId="2" fillId="0" borderId="0" xfId="0" applyNumberFormat="1" applyFont="1" applyFill="1" applyBorder="1" applyProtection="1"/>
    <xf numFmtId="172" fontId="2" fillId="0" borderId="4" xfId="0" applyNumberFormat="1" applyFont="1" applyFill="1" applyBorder="1" applyProtection="1"/>
    <xf numFmtId="172" fontId="7" fillId="0" borderId="5" xfId="0" applyNumberFormat="1" applyFont="1" applyFill="1" applyBorder="1" applyProtection="1"/>
    <xf numFmtId="173" fontId="7" fillId="0" borderId="5" xfId="0" applyNumberFormat="1" applyFont="1" applyFill="1" applyBorder="1" applyProtection="1"/>
    <xf numFmtId="173" fontId="2" fillId="0" borderId="4" xfId="0" applyNumberFormat="1" applyFont="1" applyFill="1" applyBorder="1" applyProtection="1"/>
    <xf numFmtId="173" fontId="2" fillId="0" borderId="0" xfId="0" applyNumberFormat="1" applyFont="1" applyFill="1" applyBorder="1" applyProtection="1"/>
    <xf numFmtId="0" fontId="6" fillId="0" borderId="0" xfId="0" applyFont="1" applyFill="1" applyAlignment="1" applyProtection="1">
      <alignment horizontal="left"/>
    </xf>
    <xf numFmtId="10" fontId="2" fillId="0" borderId="4" xfId="0" applyNumberFormat="1" applyFont="1" applyFill="1" applyBorder="1" applyProtection="1"/>
    <xf numFmtId="0" fontId="6" fillId="0" borderId="0" xfId="0" applyFont="1" applyFill="1" applyBorder="1" applyAlignment="1" applyProtection="1">
      <alignment horizontal="right"/>
    </xf>
    <xf numFmtId="183" fontId="7" fillId="0" borderId="5" xfId="0" applyNumberFormat="1" applyFont="1" applyFill="1" applyBorder="1" applyProtection="1"/>
    <xf numFmtId="170" fontId="2" fillId="0" borderId="4" xfId="0" applyNumberFormat="1" applyFont="1" applyFill="1" applyBorder="1" applyProtection="1"/>
    <xf numFmtId="170" fontId="2" fillId="0" borderId="0" xfId="0" applyNumberFormat="1" applyFont="1" applyFill="1" applyBorder="1" applyProtection="1"/>
    <xf numFmtId="170" fontId="7" fillId="0" borderId="5" xfId="0" applyNumberFormat="1" applyFont="1" applyFill="1" applyBorder="1" applyProtection="1"/>
    <xf numFmtId="0" fontId="2" fillId="0" borderId="2" xfId="0" applyFont="1" applyFill="1" applyBorder="1" applyProtection="1"/>
    <xf numFmtId="0" fontId="2" fillId="0" borderId="1" xfId="0" applyFont="1" applyFill="1" applyBorder="1" applyProtection="1"/>
    <xf numFmtId="170" fontId="2" fillId="0" borderId="2" xfId="0" applyNumberFormat="1" applyFont="1" applyFill="1" applyBorder="1" applyProtection="1"/>
    <xf numFmtId="170" fontId="2" fillId="0" borderId="1" xfId="0" applyNumberFormat="1" applyFont="1" applyFill="1" applyBorder="1" applyProtection="1"/>
    <xf numFmtId="0" fontId="6" fillId="0" borderId="2" xfId="0" applyFont="1" applyFill="1" applyBorder="1" applyAlignment="1" applyProtection="1">
      <alignment horizontal="left"/>
    </xf>
    <xf numFmtId="170" fontId="7" fillId="0" borderId="3" xfId="0" applyNumberFormat="1" applyFont="1" applyFill="1" applyBorder="1" applyProtection="1"/>
    <xf numFmtId="0" fontId="5" fillId="0" borderId="13" xfId="0" applyFont="1" applyFill="1" applyBorder="1" applyAlignment="1" applyProtection="1">
      <alignment horizontal="left"/>
    </xf>
    <xf numFmtId="0" fontId="6" fillId="0" borderId="31" xfId="0" applyFont="1" applyFill="1" applyBorder="1" applyAlignment="1" applyProtection="1">
      <alignment horizontal="right"/>
    </xf>
    <xf numFmtId="0" fontId="6" fillId="0" borderId="22" xfId="0" applyFont="1" applyFill="1" applyBorder="1" applyAlignment="1" applyProtection="1">
      <alignment horizontal="right"/>
    </xf>
    <xf numFmtId="1" fontId="2" fillId="0" borderId="4" xfId="0" applyNumberFormat="1" applyFont="1" applyFill="1" applyBorder="1" applyProtection="1"/>
    <xf numFmtId="1" fontId="2" fillId="0" borderId="0" xfId="0" applyNumberFormat="1" applyFont="1" applyFill="1" applyBorder="1" applyAlignment="1" applyProtection="1">
      <alignment horizontal="left"/>
    </xf>
    <xf numFmtId="1" fontId="2" fillId="0" borderId="0" xfId="0" applyNumberFormat="1" applyFont="1" applyFill="1" applyBorder="1" applyProtection="1"/>
    <xf numFmtId="10" fontId="2" fillId="0" borderId="2" xfId="0" applyNumberFormat="1" applyFont="1" applyFill="1" applyBorder="1" applyProtection="1"/>
    <xf numFmtId="0" fontId="2" fillId="0" borderId="1" xfId="0" applyFont="1" applyFill="1" applyBorder="1" applyAlignment="1" applyProtection="1">
      <alignment horizontal="left"/>
    </xf>
    <xf numFmtId="10" fontId="2" fillId="0" borderId="1" xfId="0" applyNumberFormat="1" applyFont="1" applyFill="1" applyBorder="1" applyProtection="1"/>
    <xf numFmtId="0" fontId="2" fillId="0" borderId="10"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6" xfId="0" applyFont="1" applyFill="1" applyBorder="1" applyAlignment="1" applyProtection="1">
      <alignment horizontal="center"/>
    </xf>
    <xf numFmtId="0" fontId="6" fillId="0" borderId="1" xfId="0" applyFont="1" applyFill="1" applyBorder="1" applyAlignment="1" applyProtection="1">
      <alignment horizontal="right"/>
    </xf>
    <xf numFmtId="0" fontId="2" fillId="0" borderId="4" xfId="0" applyFont="1" applyFill="1" applyBorder="1" applyAlignment="1" applyProtection="1">
      <alignment horizontal="center"/>
    </xf>
    <xf numFmtId="0" fontId="2" fillId="0" borderId="0" xfId="0" applyFont="1" applyFill="1" applyBorder="1" applyAlignment="1" applyProtection="1">
      <alignment horizontal="center"/>
    </xf>
    <xf numFmtId="0" fontId="2" fillId="0" borderId="8" xfId="0" applyFont="1" applyFill="1" applyBorder="1" applyAlignment="1" applyProtection="1">
      <alignment horizontal="center"/>
    </xf>
    <xf numFmtId="9" fontId="2" fillId="0" borderId="0" xfId="0" applyNumberFormat="1" applyFont="1" applyFill="1" applyBorder="1" applyProtection="1"/>
    <xf numFmtId="1" fontId="2" fillId="0" borderId="8" xfId="0" applyNumberFormat="1" applyFont="1" applyFill="1" applyBorder="1" applyProtection="1"/>
    <xf numFmtId="176" fontId="6" fillId="0" borderId="3" xfId="0" applyNumberFormat="1" applyFont="1" applyFill="1" applyBorder="1" applyProtection="1"/>
    <xf numFmtId="9" fontId="6" fillId="0" borderId="3" xfId="0" applyNumberFormat="1" applyFont="1" applyFill="1" applyBorder="1" applyAlignment="1" applyProtection="1">
      <alignment horizontal="right"/>
    </xf>
    <xf numFmtId="9" fontId="6" fillId="0" borderId="9" xfId="0" applyNumberFormat="1" applyFont="1" applyFill="1" applyBorder="1" applyProtection="1"/>
    <xf numFmtId="177" fontId="6" fillId="0" borderId="5" xfId="0" applyNumberFormat="1" applyFont="1" applyFill="1" applyBorder="1" applyProtection="1"/>
    <xf numFmtId="177" fontId="6" fillId="0" borderId="8" xfId="0" applyNumberFormat="1" applyFont="1" applyFill="1" applyBorder="1" applyProtection="1"/>
    <xf numFmtId="9" fontId="2" fillId="0" borderId="4" xfId="0" applyNumberFormat="1" applyFont="1" applyFill="1" applyBorder="1" applyProtection="1"/>
    <xf numFmtId="1" fontId="6" fillId="0" borderId="1" xfId="0" applyNumberFormat="1" applyFont="1" applyFill="1" applyBorder="1" applyProtection="1"/>
    <xf numFmtId="177" fontId="6" fillId="0" borderId="3" xfId="0" applyNumberFormat="1" applyFont="1" applyFill="1" applyBorder="1" applyProtection="1"/>
    <xf numFmtId="177" fontId="6" fillId="0" borderId="9" xfId="0" applyNumberFormat="1" applyFont="1" applyFill="1" applyBorder="1" applyProtection="1"/>
    <xf numFmtId="1" fontId="6" fillId="0" borderId="8" xfId="0" applyNumberFormat="1" applyFont="1" applyFill="1" applyBorder="1" applyProtection="1"/>
    <xf numFmtId="178" fontId="6" fillId="0" borderId="33" xfId="0" applyNumberFormat="1" applyFont="1" applyFill="1" applyBorder="1" applyAlignment="1" applyProtection="1">
      <alignment horizontal="right"/>
    </xf>
    <xf numFmtId="178" fontId="6" fillId="0" borderId="15" xfId="0" applyNumberFormat="1" applyFont="1" applyFill="1" applyBorder="1" applyAlignment="1" applyProtection="1">
      <alignment horizontal="right"/>
    </xf>
    <xf numFmtId="178" fontId="6" fillId="0" borderId="8" xfId="0" applyNumberFormat="1" applyFont="1" applyFill="1" applyBorder="1" applyAlignment="1" applyProtection="1">
      <alignment horizontal="right"/>
    </xf>
    <xf numFmtId="1" fontId="6" fillId="0" borderId="9" xfId="0" applyNumberFormat="1" applyFont="1" applyFill="1" applyBorder="1" applyProtection="1"/>
    <xf numFmtId="178" fontId="6" fillId="0" borderId="32" xfId="0" applyNumberFormat="1" applyFont="1" applyFill="1" applyBorder="1" applyAlignment="1" applyProtection="1">
      <alignment horizontal="right"/>
    </xf>
    <xf numFmtId="178" fontId="6" fillId="0" borderId="16" xfId="0" applyNumberFormat="1" applyFont="1" applyFill="1" applyBorder="1" applyAlignment="1" applyProtection="1">
      <alignment horizontal="right"/>
    </xf>
    <xf numFmtId="178" fontId="6" fillId="0" borderId="9" xfId="0" applyNumberFormat="1" applyFont="1" applyFill="1" applyBorder="1" applyAlignment="1" applyProtection="1">
      <alignment horizontal="right"/>
    </xf>
    <xf numFmtId="1" fontId="2" fillId="0" borderId="2" xfId="0" applyNumberFormat="1" applyFont="1" applyFill="1" applyBorder="1" applyProtection="1"/>
    <xf numFmtId="9" fontId="2" fillId="0" borderId="1" xfId="0" applyNumberFormat="1" applyFont="1" applyFill="1" applyBorder="1" applyProtection="1"/>
    <xf numFmtId="1" fontId="2" fillId="0" borderId="9" xfId="0" applyNumberFormat="1" applyFont="1" applyFill="1" applyBorder="1" applyProtection="1"/>
    <xf numFmtId="1" fontId="2" fillId="0" borderId="1" xfId="0" applyNumberFormat="1" applyFont="1" applyFill="1" applyBorder="1" applyProtection="1"/>
    <xf numFmtId="0" fontId="17" fillId="0" borderId="6" xfId="0" applyFont="1" applyFill="1" applyBorder="1" applyAlignment="1" applyProtection="1">
      <alignment horizontal="centerContinuous"/>
    </xf>
    <xf numFmtId="0" fontId="2" fillId="0" borderId="3" xfId="0" applyFont="1" applyFill="1" applyBorder="1" applyAlignment="1" applyProtection="1">
      <alignment horizontal="right"/>
    </xf>
    <xf numFmtId="0" fontId="2" fillId="0" borderId="9" xfId="0" applyFont="1" applyFill="1" applyBorder="1" applyAlignment="1" applyProtection="1">
      <alignment horizontal="right"/>
    </xf>
    <xf numFmtId="0" fontId="2" fillId="0" borderId="9" xfId="0" applyFont="1" applyFill="1" applyBorder="1" applyAlignment="1" applyProtection="1">
      <alignment horizontal="center"/>
    </xf>
    <xf numFmtId="179" fontId="2" fillId="0" borderId="5" xfId="0" applyNumberFormat="1" applyFont="1" applyFill="1" applyBorder="1" applyProtection="1"/>
    <xf numFmtId="177" fontId="2" fillId="0" borderId="8" xfId="0" applyNumberFormat="1" applyFont="1" applyFill="1" applyBorder="1" applyProtection="1"/>
    <xf numFmtId="9" fontId="2" fillId="0" borderId="8" xfId="0" applyNumberFormat="1" applyFont="1" applyFill="1" applyBorder="1" applyProtection="1"/>
    <xf numFmtId="1" fontId="2" fillId="0" borderId="0" xfId="0" applyNumberFormat="1" applyFont="1" applyFill="1" applyProtection="1"/>
    <xf numFmtId="9" fontId="2" fillId="0" borderId="0" xfId="0" applyNumberFormat="1" applyFont="1" applyFill="1" applyProtection="1"/>
    <xf numFmtId="1" fontId="6" fillId="0" borderId="0" xfId="0" applyNumberFormat="1" applyFont="1" applyFill="1" applyProtection="1"/>
    <xf numFmtId="179" fontId="2" fillId="0" borderId="3" xfId="0" applyNumberFormat="1" applyFont="1" applyFill="1" applyBorder="1" applyProtection="1"/>
    <xf numFmtId="177" fontId="2" fillId="0" borderId="9" xfId="0" applyNumberFormat="1" applyFont="1" applyFill="1" applyBorder="1" applyProtection="1"/>
    <xf numFmtId="9" fontId="2" fillId="0" borderId="9" xfId="0" applyNumberFormat="1" applyFont="1" applyFill="1" applyBorder="1" applyProtection="1"/>
    <xf numFmtId="1" fontId="7" fillId="0" borderId="0" xfId="0" applyNumberFormat="1" applyFont="1" applyFill="1" applyProtection="1"/>
    <xf numFmtId="0" fontId="2" fillId="0" borderId="0" xfId="0" applyFont="1" applyFill="1" applyProtection="1"/>
    <xf numFmtId="0" fontId="21" fillId="0" borderId="0" xfId="0" applyFont="1" applyFill="1" applyAlignment="1" applyProtection="1">
      <alignment horizontal="left"/>
    </xf>
    <xf numFmtId="0" fontId="21" fillId="0" borderId="0" xfId="0" applyFont="1" applyFill="1" applyAlignment="1" applyProtection="1">
      <alignment horizontal="centerContinuous"/>
    </xf>
    <xf numFmtId="0" fontId="22" fillId="0" borderId="0" xfId="0" applyFont="1" applyFill="1" applyProtection="1"/>
    <xf numFmtId="0" fontId="23" fillId="0" borderId="1" xfId="0" applyFont="1" applyFill="1" applyBorder="1" applyAlignment="1" applyProtection="1">
      <alignment horizontal="centerContinuous"/>
    </xf>
    <xf numFmtId="0" fontId="6" fillId="0" borderId="1" xfId="0" applyFont="1" applyFill="1" applyBorder="1" applyAlignment="1" applyProtection="1">
      <alignment horizontal="centerContinuous"/>
    </xf>
    <xf numFmtId="0" fontId="6" fillId="0" borderId="0" xfId="0" applyFont="1" applyFill="1" applyBorder="1" applyAlignment="1" applyProtection="1">
      <alignment horizontal="centerContinuous"/>
    </xf>
    <xf numFmtId="0" fontId="6" fillId="0" borderId="0" xfId="0" applyFont="1" applyFill="1" applyAlignment="1" applyProtection="1">
      <alignment horizontal="centerContinuous"/>
    </xf>
    <xf numFmtId="0" fontId="2" fillId="0" borderId="10" xfId="0" applyFont="1" applyFill="1" applyBorder="1" applyProtection="1"/>
    <xf numFmtId="0" fontId="2" fillId="0" borderId="6" xfId="0" applyFont="1" applyFill="1" applyBorder="1" applyProtection="1"/>
    <xf numFmtId="0" fontId="2" fillId="0" borderId="7" xfId="0" applyFont="1" applyFill="1" applyBorder="1" applyProtection="1"/>
    <xf numFmtId="0" fontId="6" fillId="0" borderId="0" xfId="0" applyFont="1" applyFill="1" applyBorder="1" applyProtection="1"/>
    <xf numFmtId="0" fontId="6" fillId="0" borderId="6" xfId="0" applyFont="1" applyFill="1" applyBorder="1" applyProtection="1"/>
    <xf numFmtId="0" fontId="2" fillId="0" borderId="8" xfId="0" applyFont="1" applyFill="1" applyBorder="1" applyProtection="1"/>
    <xf numFmtId="0" fontId="2" fillId="0" borderId="9" xfId="0" applyFont="1" applyFill="1" applyBorder="1" applyProtection="1"/>
    <xf numFmtId="0" fontId="6" fillId="0" borderId="1" xfId="0" applyFont="1" applyFill="1" applyBorder="1" applyProtection="1"/>
    <xf numFmtId="0" fontId="6" fillId="0" borderId="31" xfId="0" applyFont="1" applyFill="1" applyBorder="1" applyProtection="1"/>
    <xf numFmtId="0" fontId="6" fillId="0" borderId="10" xfId="0" applyFont="1" applyFill="1" applyBorder="1" applyProtection="1"/>
    <xf numFmtId="38" fontId="6" fillId="0" borderId="7" xfId="0" applyNumberFormat="1" applyFont="1" applyFill="1" applyBorder="1" applyProtection="1"/>
    <xf numFmtId="0" fontId="6" fillId="0" borderId="2" xfId="0" applyFont="1" applyFill="1" applyBorder="1" applyProtection="1"/>
    <xf numFmtId="174" fontId="6" fillId="0" borderId="9" xfId="0" applyNumberFormat="1" applyFont="1" applyFill="1" applyBorder="1" applyProtection="1"/>
    <xf numFmtId="175" fontId="7" fillId="0" borderId="3" xfId="0" applyNumberFormat="1" applyFont="1" applyFill="1" applyBorder="1" applyProtection="1"/>
    <xf numFmtId="0" fontId="6" fillId="0" borderId="22" xfId="0" applyFont="1" applyFill="1" applyBorder="1" applyProtection="1"/>
    <xf numFmtId="0" fontId="24" fillId="0" borderId="4" xfId="0" applyFont="1" applyFill="1" applyBorder="1" applyProtection="1"/>
    <xf numFmtId="176" fontId="6" fillId="0" borderId="16" xfId="0" applyNumberFormat="1" applyFont="1" applyFill="1" applyBorder="1" applyAlignment="1" applyProtection="1">
      <alignment horizontal="right"/>
    </xf>
    <xf numFmtId="0" fontId="5" fillId="0" borderId="10" xfId="0" applyFont="1" applyFill="1" applyBorder="1" applyAlignment="1" applyProtection="1">
      <alignment horizontal="centerContinuous"/>
    </xf>
    <xf numFmtId="0" fontId="5" fillId="0" borderId="6" xfId="0" applyFont="1" applyFill="1" applyBorder="1" applyAlignment="1" applyProtection="1">
      <alignment horizontal="centerContinuous"/>
    </xf>
    <xf numFmtId="0" fontId="5" fillId="0" borderId="7" xfId="0" applyFont="1" applyFill="1" applyBorder="1" applyAlignment="1" applyProtection="1">
      <alignment horizontal="centerContinuous"/>
    </xf>
    <xf numFmtId="0" fontId="2" fillId="0" borderId="12" xfId="0" applyFont="1" applyFill="1" applyBorder="1" applyProtection="1"/>
    <xf numFmtId="179" fontId="2" fillId="0" borderId="8" xfId="0" applyNumberFormat="1" applyFont="1" applyFill="1" applyBorder="1" applyProtection="1"/>
    <xf numFmtId="0" fontId="9" fillId="0" borderId="0" xfId="0" applyFont="1" applyFill="1" applyAlignment="1" applyProtection="1">
      <alignment horizontal="centerContinuous"/>
    </xf>
    <xf numFmtId="0" fontId="5" fillId="0" borderId="13" xfId="0" applyFont="1" applyFill="1" applyBorder="1" applyProtection="1"/>
    <xf numFmtId="0" fontId="5" fillId="0" borderId="2" xfId="0" applyFont="1" applyFill="1" applyBorder="1" applyProtection="1"/>
    <xf numFmtId="180" fontId="5" fillId="0" borderId="3" xfId="0" applyNumberFormat="1" applyFont="1" applyFill="1" applyBorder="1" applyAlignment="1" applyProtection="1">
      <alignment horizontal="center"/>
    </xf>
    <xf numFmtId="180" fontId="5" fillId="0" borderId="9" xfId="0" applyNumberFormat="1" applyFont="1" applyFill="1" applyBorder="1" applyAlignment="1" applyProtection="1">
      <alignment horizontal="center"/>
    </xf>
    <xf numFmtId="0" fontId="25" fillId="0" borderId="4" xfId="0" applyFont="1" applyFill="1" applyBorder="1" applyProtection="1"/>
    <xf numFmtId="0" fontId="25" fillId="0" borderId="0" xfId="0" applyFont="1" applyFill="1" applyBorder="1" applyProtection="1"/>
    <xf numFmtId="38" fontId="25" fillId="0" borderId="5" xfId="0" applyNumberFormat="1" applyFont="1" applyFill="1" applyBorder="1" applyProtection="1"/>
    <xf numFmtId="38" fontId="25" fillId="0" borderId="8" xfId="0" applyNumberFormat="1" applyFont="1" applyFill="1" applyBorder="1" applyProtection="1"/>
    <xf numFmtId="0" fontId="6" fillId="0" borderId="4" xfId="0" applyFont="1" applyFill="1" applyBorder="1" applyAlignment="1" applyProtection="1">
      <alignment horizontal="right"/>
    </xf>
    <xf numFmtId="38" fontId="6" fillId="0" borderId="5" xfId="0" applyNumberFormat="1" applyFont="1" applyFill="1" applyBorder="1" applyProtection="1"/>
    <xf numFmtId="38" fontId="6" fillId="0" borderId="8" xfId="0" applyNumberFormat="1" applyFont="1" applyFill="1" applyBorder="1" applyProtection="1"/>
    <xf numFmtId="0" fontId="6" fillId="0" borderId="2" xfId="0" applyFont="1" applyFill="1" applyBorder="1" applyAlignment="1" applyProtection="1">
      <alignment horizontal="right"/>
    </xf>
    <xf numFmtId="174" fontId="6" fillId="0" borderId="3" xfId="0" applyNumberFormat="1" applyFont="1" applyFill="1" applyBorder="1" applyProtection="1"/>
    <xf numFmtId="175" fontId="25" fillId="0" borderId="5" xfId="1" applyNumberFormat="1" applyFont="1" applyFill="1" applyBorder="1" applyProtection="1"/>
    <xf numFmtId="175" fontId="25" fillId="0" borderId="8" xfId="1" applyNumberFormat="1" applyFont="1" applyFill="1" applyBorder="1" applyProtection="1"/>
    <xf numFmtId="181" fontId="25" fillId="0" borderId="5" xfId="0" applyNumberFormat="1" applyFont="1" applyFill="1" applyBorder="1" applyProtection="1"/>
    <xf numFmtId="181" fontId="25" fillId="0" borderId="8" xfId="0" applyNumberFormat="1" applyFont="1" applyFill="1" applyBorder="1" applyProtection="1"/>
    <xf numFmtId="182" fontId="25" fillId="0" borderId="5" xfId="0" applyNumberFormat="1" applyFont="1" applyFill="1" applyBorder="1" applyProtection="1"/>
    <xf numFmtId="182" fontId="25" fillId="0" borderId="8" xfId="0" applyNumberFormat="1" applyFont="1" applyFill="1" applyBorder="1" applyProtection="1"/>
    <xf numFmtId="1" fontId="16" fillId="0" borderId="0" xfId="0" applyNumberFormat="1" applyFont="1" applyFill="1" applyProtection="1"/>
    <xf numFmtId="0" fontId="8" fillId="11" borderId="10" xfId="0" quotePrefix="1" applyFont="1" applyFill="1" applyBorder="1" applyAlignment="1" applyProtection="1">
      <alignment horizontal="left"/>
    </xf>
    <xf numFmtId="166" fontId="3" fillId="11" borderId="6" xfId="0" applyNumberFormat="1" applyFont="1" applyFill="1" applyBorder="1" applyProtection="1"/>
    <xf numFmtId="166" fontId="3" fillId="11" borderId="7" xfId="0" applyNumberFormat="1" applyFont="1" applyFill="1" applyBorder="1" applyProtection="1"/>
    <xf numFmtId="0" fontId="8" fillId="11" borderId="4" xfId="0" quotePrefix="1" applyFont="1" applyFill="1" applyBorder="1" applyAlignment="1" applyProtection="1">
      <alignment horizontal="left"/>
    </xf>
    <xf numFmtId="167" fontId="3" fillId="11" borderId="0" xfId="0" applyNumberFormat="1" applyFont="1" applyFill="1" applyBorder="1" applyProtection="1"/>
    <xf numFmtId="167" fontId="3" fillId="11" borderId="8" xfId="0" applyNumberFormat="1" applyFont="1" applyFill="1" applyBorder="1" applyProtection="1"/>
    <xf numFmtId="0" fontId="8" fillId="11" borderId="2" xfId="0" applyFont="1" applyFill="1" applyBorder="1" applyAlignment="1" applyProtection="1">
      <alignment horizontal="left"/>
    </xf>
    <xf numFmtId="165" fontId="3" fillId="11" borderId="1" xfId="1" applyNumberFormat="1" applyFont="1" applyFill="1" applyBorder="1" applyProtection="1"/>
    <xf numFmtId="165" fontId="3" fillId="11" borderId="9" xfId="1" applyNumberFormat="1" applyFont="1" applyFill="1" applyBorder="1" applyProtection="1"/>
    <xf numFmtId="3" fontId="0" fillId="11" borderId="0" xfId="0" applyNumberFormat="1" applyFill="1" applyBorder="1" applyProtection="1"/>
    <xf numFmtId="10" fontId="0" fillId="11" borderId="0" xfId="0" applyNumberFormat="1" applyFill="1" applyBorder="1" applyProtection="1"/>
    <xf numFmtId="4" fontId="0" fillId="11" borderId="0" xfId="0" applyNumberFormat="1" applyFill="1" applyBorder="1" applyProtection="1"/>
    <xf numFmtId="3" fontId="0" fillId="11" borderId="1" xfId="0" applyNumberFormat="1" applyFill="1" applyBorder="1" applyProtection="1"/>
    <xf numFmtId="10" fontId="0" fillId="11" borderId="8" xfId="1" applyNumberFormat="1" applyFont="1" applyFill="1" applyBorder="1" applyProtection="1"/>
    <xf numFmtId="10" fontId="0" fillId="11" borderId="0" xfId="1" applyNumberFormat="1" applyFont="1" applyFill="1" applyBorder="1" applyProtection="1"/>
    <xf numFmtId="10" fontId="0" fillId="11" borderId="9" xfId="1" applyNumberFormat="1" applyFont="1" applyFill="1" applyBorder="1" applyProtection="1"/>
    <xf numFmtId="0" fontId="0" fillId="4" borderId="0" xfId="0" applyFill="1" applyAlignment="1" applyProtection="1">
      <alignment horizontal="center"/>
    </xf>
    <xf numFmtId="0" fontId="28" fillId="12" borderId="0" xfId="0" applyFont="1" applyFill="1" applyAlignment="1">
      <alignment vertical="top"/>
    </xf>
    <xf numFmtId="0" fontId="0" fillId="0" borderId="4" xfId="0" applyFont="1" applyFill="1" applyBorder="1" applyAlignment="1" applyProtection="1">
      <alignment horizontal="left"/>
    </xf>
    <xf numFmtId="0" fontId="5" fillId="8" borderId="10" xfId="0" quotePrefix="1" applyFont="1" applyFill="1" applyBorder="1" applyAlignment="1" applyProtection="1"/>
    <xf numFmtId="0" fontId="5" fillId="8" borderId="6" xfId="0" quotePrefix="1" applyFont="1" applyFill="1" applyBorder="1" applyAlignment="1" applyProtection="1"/>
    <xf numFmtId="0" fontId="5" fillId="8" borderId="7" xfId="0" quotePrefix="1" applyFont="1" applyFill="1" applyBorder="1" applyAlignment="1" applyProtection="1"/>
    <xf numFmtId="0" fontId="5" fillId="8" borderId="6" xfId="0" applyFont="1" applyFill="1" applyBorder="1" applyAlignment="1" applyProtection="1"/>
    <xf numFmtId="0" fontId="5" fillId="8" borderId="7" xfId="0" applyFont="1" applyFill="1" applyBorder="1" applyAlignment="1" applyProtection="1"/>
    <xf numFmtId="0" fontId="29" fillId="13" borderId="0" xfId="0" applyFont="1" applyFill="1" applyProtection="1">
      <protection locked="0"/>
    </xf>
    <xf numFmtId="0" fontId="30" fillId="13" borderId="0" xfId="0" applyFont="1" applyFill="1" applyProtection="1">
      <protection locked="0"/>
    </xf>
    <xf numFmtId="0" fontId="31" fillId="0" borderId="0" xfId="0" applyFont="1" applyProtection="1">
      <protection locked="0"/>
    </xf>
    <xf numFmtId="0" fontId="30" fillId="0" borderId="0" xfId="0" applyFont="1" applyProtection="1">
      <protection locked="0"/>
    </xf>
    <xf numFmtId="0" fontId="29" fillId="0" borderId="0" xfId="0" applyFont="1" applyFill="1" applyProtection="1">
      <protection locked="0"/>
    </xf>
    <xf numFmtId="0" fontId="30" fillId="0" borderId="0" xfId="0" applyFont="1" applyFill="1" applyProtection="1">
      <protection locked="0"/>
    </xf>
    <xf numFmtId="0" fontId="31" fillId="0" borderId="0" xfId="0" applyFont="1" applyAlignment="1" applyProtection="1">
      <alignment horizontal="right"/>
      <protection locked="0"/>
    </xf>
    <xf numFmtId="0" fontId="5" fillId="0" borderId="0" xfId="0" applyFont="1"/>
    <xf numFmtId="0" fontId="0" fillId="0" borderId="0" xfId="0" applyFont="1"/>
    <xf numFmtId="38" fontId="7" fillId="3" borderId="13" xfId="0" applyNumberFormat="1" applyFont="1" applyFill="1" applyBorder="1" applyAlignment="1" applyProtection="1">
      <alignment horizontal="left"/>
      <protection locked="0"/>
    </xf>
    <xf numFmtId="38" fontId="7" fillId="3" borderId="22" xfId="0" applyNumberFormat="1" applyFont="1" applyFill="1" applyBorder="1" applyAlignment="1" applyProtection="1">
      <alignment horizontal="left"/>
      <protection locked="0"/>
    </xf>
    <xf numFmtId="0" fontId="5" fillId="8" borderId="0" xfId="0" applyFont="1" applyFill="1" applyAlignment="1" applyProtection="1">
      <alignment horizontal="center"/>
    </xf>
  </cellXfs>
  <cellStyles count="70">
    <cellStyle name="Benyttet hyperkobling" xfId="3" builtinId="9" hidden="1"/>
    <cellStyle name="Benyttet hyperkobling" xfId="5" builtinId="9" hidden="1"/>
    <cellStyle name="Benyttet hyperkobling" xfId="7" builtinId="9" hidden="1"/>
    <cellStyle name="Benyttet hyperkobling" xfId="9" builtinId="9" hidden="1"/>
    <cellStyle name="Benyttet hyperkobling" xfId="11" builtinId="9" hidden="1"/>
    <cellStyle name="Benyttet hyperkobling" xfId="13" builtinId="9" hidden="1"/>
    <cellStyle name="Benyttet hyperkobling" xfId="15" builtinId="9" hidden="1"/>
    <cellStyle name="Benyttet hyperkobling" xfId="17" builtinId="9" hidden="1"/>
    <cellStyle name="Benyttet hyperkobling" xfId="19" builtinId="9" hidden="1"/>
    <cellStyle name="Benyttet hyperkobling" xfId="21" builtinId="9" hidden="1"/>
    <cellStyle name="Benyttet hyperkobling" xfId="23" builtinId="9" hidden="1"/>
    <cellStyle name="Benyttet hyperkobling" xfId="25" builtinId="9" hidden="1"/>
    <cellStyle name="Benyttet hyperkobling" xfId="27" builtinId="9" hidden="1"/>
    <cellStyle name="Benyttet hyperkobling" xfId="29" builtinId="9" hidden="1"/>
    <cellStyle name="Benyttet hyperkobling" xfId="31" builtinId="9" hidden="1"/>
    <cellStyle name="Benyttet hyperkobling" xfId="33" builtinId="9" hidden="1"/>
    <cellStyle name="Benyttet hyperkobling" xfId="35" builtinId="9" hidden="1"/>
    <cellStyle name="Benyttet hyperkobling" xfId="37" builtinId="9" hidden="1"/>
    <cellStyle name="Benyttet hyperkobling" xfId="39" builtinId="9" hidden="1"/>
    <cellStyle name="Benyttet hyperkobling" xfId="41" builtinId="9" hidden="1"/>
    <cellStyle name="Benyttet hyperkobling" xfId="43" builtinId="9" hidden="1"/>
    <cellStyle name="Benyttet hyperkobling" xfId="45" builtinId="9" hidden="1"/>
    <cellStyle name="Benyttet hyperkobling" xfId="47" builtinId="9" hidden="1"/>
    <cellStyle name="Benyttet hyperkobling" xfId="49" builtinId="9" hidden="1"/>
    <cellStyle name="Benyttet hyperkobling" xfId="51" builtinId="9" hidden="1"/>
    <cellStyle name="Benyttet hyperkobling" xfId="53" builtinId="9" hidden="1"/>
    <cellStyle name="Benyttet hyperkobling" xfId="55" builtinId="9" hidden="1"/>
    <cellStyle name="Benyttet hyperkobling" xfId="57" builtinId="9" hidden="1"/>
    <cellStyle name="Benyttet hyperkobling" xfId="59" builtinId="9" hidden="1"/>
    <cellStyle name="Benyttet hyperkobling" xfId="61" builtinId="9" hidden="1"/>
    <cellStyle name="Benyttet hyperkobling" xfId="63" builtinId="9" hidden="1"/>
    <cellStyle name="Benyttet hyperkobling" xfId="65" builtinId="9" hidden="1"/>
    <cellStyle name="Benyttet hyperkobling" xfId="67" builtinId="9" hidden="1"/>
    <cellStyle name="Benyttet hyperkobling" xfId="69" builtinId="9" hidden="1"/>
    <cellStyle name="Hyperkobling" xfId="2" builtinId="8" hidden="1"/>
    <cellStyle name="Hyperkobling" xfId="4" builtinId="8" hidden="1"/>
    <cellStyle name="Hyperkobling" xfId="6" builtinId="8" hidden="1"/>
    <cellStyle name="Hyperkobling" xfId="8" builtinId="8" hidden="1"/>
    <cellStyle name="Hyperkobling" xfId="10" builtinId="8" hidden="1"/>
    <cellStyle name="Hyperkobling" xfId="12" builtinId="8" hidden="1"/>
    <cellStyle name="Hyperkobling" xfId="14" builtinId="8" hidden="1"/>
    <cellStyle name="Hyperkobling" xfId="16" builtinId="8" hidden="1"/>
    <cellStyle name="Hyperkobling" xfId="18" builtinId="8" hidden="1"/>
    <cellStyle name="Hyperkobling" xfId="20" builtinId="8" hidden="1"/>
    <cellStyle name="Hyperkobling" xfId="22" builtinId="8" hidden="1"/>
    <cellStyle name="Hyperkobling" xfId="24" builtinId="8" hidden="1"/>
    <cellStyle name="Hyperkobling" xfId="26" builtinId="8" hidden="1"/>
    <cellStyle name="Hyperkobling" xfId="28" builtinId="8" hidden="1"/>
    <cellStyle name="Hyperkobling" xfId="30" builtinId="8" hidden="1"/>
    <cellStyle name="Hyperkobling" xfId="32" builtinId="8" hidden="1"/>
    <cellStyle name="Hyperkobling" xfId="34" builtinId="8" hidden="1"/>
    <cellStyle name="Hyperkobling" xfId="36" builtinId="8" hidden="1"/>
    <cellStyle name="Hyperkobling" xfId="38" builtinId="8" hidden="1"/>
    <cellStyle name="Hyperkobling" xfId="40" builtinId="8" hidden="1"/>
    <cellStyle name="Hyperkobling" xfId="42" builtinId="8" hidden="1"/>
    <cellStyle name="Hyperkobling" xfId="44" builtinId="8" hidden="1"/>
    <cellStyle name="Hyperkobling" xfId="46" builtinId="8" hidden="1"/>
    <cellStyle name="Hyperkobling" xfId="48" builtinId="8" hidden="1"/>
    <cellStyle name="Hyperkobling" xfId="50" builtinId="8" hidden="1"/>
    <cellStyle name="Hyperkobling" xfId="52" builtinId="8" hidden="1"/>
    <cellStyle name="Hyperkobling" xfId="54" builtinId="8" hidden="1"/>
    <cellStyle name="Hyperkobling" xfId="56" builtinId="8" hidden="1"/>
    <cellStyle name="Hyperkobling" xfId="58" builtinId="8" hidden="1"/>
    <cellStyle name="Hyperkobling" xfId="60" builtinId="8" hidden="1"/>
    <cellStyle name="Hyperkobling" xfId="62" builtinId="8" hidden="1"/>
    <cellStyle name="Hyperkobling" xfId="64" builtinId="8" hidden="1"/>
    <cellStyle name="Hyperkobling" xfId="66" builtinId="8" hidden="1"/>
    <cellStyle name="Hyperkobling" xfId="68" builtinId="8" hidden="1"/>
    <cellStyle name="Normal" xfId="0" builtinId="0"/>
    <cellStyle name="Prosent" xfId="1" builtinId="5"/>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Nåverdikurve</a:t>
            </a:r>
          </a:p>
        </c:rich>
      </c:tx>
      <c:layout>
        <c:manualLayout>
          <c:xMode val="edge"/>
          <c:yMode val="edge"/>
          <c:x val="0.367816997013304"/>
          <c:y val="3.7313432835820899E-2"/>
        </c:manualLayout>
      </c:layout>
      <c:overlay val="0"/>
      <c:spPr>
        <a:noFill/>
        <a:ln w="3175">
          <a:noFill/>
          <a:prstDash val="solid"/>
        </a:ln>
        <a:effectLst/>
      </c:spPr>
    </c:title>
    <c:autoTitleDeleted val="0"/>
    <c:plotArea>
      <c:layout>
        <c:manualLayout>
          <c:layoutTarget val="inner"/>
          <c:xMode val="edge"/>
          <c:yMode val="edge"/>
          <c:x val="9.1954281031903895E-2"/>
          <c:y val="0.21641830475000101"/>
          <c:w val="0.83620924313387601"/>
          <c:h val="0.65298626433190099"/>
        </c:manualLayout>
      </c:layout>
      <c:lineChart>
        <c:grouping val="standard"/>
        <c:varyColors val="0"/>
        <c:ser>
          <c:idx val="0"/>
          <c:order val="0"/>
          <c:tx>
            <c:strRef>
              <c:f>Investeringsanalyse!$Q$4</c:f>
              <c:strCache>
                <c:ptCount val="1"/>
              </c:strCache>
            </c:strRef>
          </c:tx>
          <c:spPr>
            <a:ln w="12700">
              <a:solidFill>
                <a:srgbClr val="FF0000"/>
              </a:solidFill>
              <a:prstDash val="solid"/>
            </a:ln>
          </c:spPr>
          <c:marker>
            <c:symbol val="none"/>
          </c:marker>
          <c:cat>
            <c:numRef>
              <c:f>Investeringsanalyse!$P$5:$P$33</c:f>
              <c:numCache>
                <c:formatCode>0%</c:formatCode>
                <c:ptCount val="29"/>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21">
                  <c:v>0.95000000000000029</c:v>
                </c:pt>
                <c:pt idx="28">
                  <c:v>1.0000000000000002</c:v>
                </c:pt>
              </c:numCache>
            </c:numRef>
          </c:cat>
          <c:val>
            <c:numRef>
              <c:f>Investeringsanalyse!$Q$5:$Q$33</c:f>
              <c:numCache>
                <c:formatCode>#,##0_);[Red]\(#,##0\)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21">
                  <c:v>0</c:v>
                </c:pt>
                <c:pt idx="28">
                  <c:v>0</c:v>
                </c:pt>
              </c:numCache>
            </c:numRef>
          </c:val>
          <c:smooth val="0"/>
        </c:ser>
        <c:ser>
          <c:idx val="1"/>
          <c:order val="1"/>
          <c:tx>
            <c:strRef>
              <c:f>Investeringsanalyse!$R$4</c:f>
              <c:strCache>
                <c:ptCount val="1"/>
              </c:strCache>
            </c:strRef>
          </c:tx>
          <c:spPr>
            <a:ln w="12700">
              <a:solidFill>
                <a:srgbClr val="00FF00"/>
              </a:solidFill>
              <a:prstDash val="solid"/>
            </a:ln>
          </c:spPr>
          <c:marker>
            <c:symbol val="none"/>
          </c:marker>
          <c:cat>
            <c:numRef>
              <c:f>Investeringsanalyse!$P$5:$P$33</c:f>
              <c:numCache>
                <c:formatCode>0%</c:formatCode>
                <c:ptCount val="29"/>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21">
                  <c:v>0.95000000000000029</c:v>
                </c:pt>
                <c:pt idx="28">
                  <c:v>1.0000000000000002</c:v>
                </c:pt>
              </c:numCache>
            </c:numRef>
          </c:cat>
          <c:val>
            <c:numRef>
              <c:f>Investeringsanalyse!$R$5:$R$33</c:f>
              <c:numCache>
                <c:formatCode>#,##0_);[Red]\(#,##0\)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21">
                  <c:v>0</c:v>
                </c:pt>
                <c:pt idx="28">
                  <c:v>0</c:v>
                </c:pt>
              </c:numCache>
            </c:numRef>
          </c:val>
          <c:smooth val="0"/>
        </c:ser>
        <c:dLbls>
          <c:showLegendKey val="0"/>
          <c:showVal val="0"/>
          <c:showCatName val="0"/>
          <c:showSerName val="0"/>
          <c:showPercent val="0"/>
          <c:showBubbleSize val="0"/>
        </c:dLbls>
        <c:marker val="1"/>
        <c:smooth val="0"/>
        <c:axId val="60858752"/>
        <c:axId val="60860288"/>
      </c:lineChart>
      <c:catAx>
        <c:axId val="60858752"/>
        <c:scaling>
          <c:orientation val="minMax"/>
        </c:scaling>
        <c:delete val="0"/>
        <c:axPos val="b"/>
        <c:numFmt formatCode="0%"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nb-NO"/>
          </a:p>
        </c:txPr>
        <c:crossAx val="60860288"/>
        <c:crosses val="autoZero"/>
        <c:auto val="0"/>
        <c:lblAlgn val="ctr"/>
        <c:lblOffset val="100"/>
        <c:tickLblSkip val="2"/>
        <c:tickMarkSkip val="1"/>
        <c:noMultiLvlLbl val="0"/>
      </c:catAx>
      <c:valAx>
        <c:axId val="60860288"/>
        <c:scaling>
          <c:orientation val="minMax"/>
        </c:scaling>
        <c:delete val="0"/>
        <c:axPos val="l"/>
        <c:numFmt formatCode="#,##0_);[Red]\(#,##0\)"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nb-NO"/>
          </a:p>
        </c:txPr>
        <c:crossAx val="60858752"/>
        <c:crosses val="autoZero"/>
        <c:crossBetween val="midCat"/>
      </c:valAx>
      <c:spPr>
        <a:solidFill>
          <a:srgbClr val="FFFFFF"/>
        </a:solidFill>
        <a:ln w="12700">
          <a:solidFill>
            <a:srgbClr val="FFFFFF"/>
          </a:solidFill>
          <a:prstDash val="solid"/>
        </a:ln>
      </c:spPr>
    </c:plotArea>
    <c:legend>
      <c:legendPos val="r"/>
      <c:layout>
        <c:manualLayout>
          <c:xMode val="edge"/>
          <c:yMode val="edge"/>
          <c:x val="0.67003422081674502"/>
          <c:y val="6.5573726750790595E-2"/>
          <c:w val="0.21212138648972301"/>
          <c:h val="0.109289544584651"/>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c:oddHeader>&amp;A</c:oddHeader>
      <c:oddFooter>Side &amp;P</c:oddFooter>
    </c:headerFooter>
    <c:pageMargins b="0.984251969" l="0.78740157499999996" r="0.78740157499999996" t="0.98425196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latin typeface="Arial" charset="0"/>
                <a:ea typeface="Arial" charset="0"/>
                <a:cs typeface="Arial" charset="0"/>
              </a:defRPr>
            </a:pPr>
            <a:r>
              <a:rPr lang="nb-NO" sz="1000" b="1">
                <a:latin typeface="Arial" charset="0"/>
                <a:ea typeface="Arial" charset="0"/>
                <a:cs typeface="Arial" charset="0"/>
              </a:rPr>
              <a:t>Stjernediagram</a:t>
            </a:r>
          </a:p>
        </c:rich>
      </c:tx>
      <c:layout/>
      <c:overlay val="0"/>
    </c:title>
    <c:autoTitleDeleted val="0"/>
    <c:plotArea>
      <c:layout>
        <c:manualLayout>
          <c:layoutTarget val="inner"/>
          <c:xMode val="edge"/>
          <c:yMode val="edge"/>
          <c:x val="4.3988269794721403E-2"/>
          <c:y val="8.2474503579063205E-2"/>
          <c:w val="0.62463343108504399"/>
          <c:h val="0.81099928519412201"/>
        </c:manualLayout>
      </c:layout>
      <c:lineChart>
        <c:grouping val="standard"/>
        <c:varyColors val="0"/>
        <c:ser>
          <c:idx val="1"/>
          <c:order val="0"/>
          <c:tx>
            <c:strRef>
              <c:f>Hjelpeberegninger!$A$27</c:f>
              <c:strCache>
                <c:ptCount val="1"/>
                <c:pt idx="0">
                  <c:v>Investering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Hjelpeberegninger!$C$27:$E$27</c:f>
              <c:numCache>
                <c:formatCode>#,##0_ ;[Red]\-#,##0\ </c:formatCode>
                <c:ptCount val="3"/>
                <c:pt idx="0">
                  <c:v>0</c:v>
                </c:pt>
                <c:pt idx="1">
                  <c:v>0</c:v>
                </c:pt>
                <c:pt idx="2">
                  <c:v>0</c:v>
                </c:pt>
              </c:numCache>
            </c:numRef>
          </c:val>
          <c:smooth val="0"/>
        </c:ser>
        <c:ser>
          <c:idx val="2"/>
          <c:order val="1"/>
          <c:tx>
            <c:strRef>
              <c:f>Hjelpeberegninger!$A$28</c:f>
              <c:strCache>
                <c:ptCount val="1"/>
                <c:pt idx="0">
                  <c:v>Kalk. rente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Hjelpeberegninger!$C$28:$E$28</c:f>
              <c:numCache>
                <c:formatCode>#,##0_ ;[Red]\-#,##0\ </c:formatCode>
                <c:ptCount val="3"/>
                <c:pt idx="0">
                  <c:v>0</c:v>
                </c:pt>
                <c:pt idx="1">
                  <c:v>0</c:v>
                </c:pt>
                <c:pt idx="2">
                  <c:v>0</c:v>
                </c:pt>
              </c:numCache>
            </c:numRef>
          </c:val>
          <c:smooth val="0"/>
        </c:ser>
        <c:ser>
          <c:idx val="3"/>
          <c:order val="2"/>
          <c:tx>
            <c:strRef>
              <c:f>Hjelpeberegninger!$A$29</c:f>
              <c:strCache>
                <c:ptCount val="1"/>
                <c:pt idx="0">
                  <c:v>Pris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Hjelpeberegninger!$C$29:$E$29</c:f>
              <c:numCache>
                <c:formatCode>#,##0_ ;[Red]\-#,##0\ </c:formatCode>
                <c:ptCount val="3"/>
                <c:pt idx="0">
                  <c:v>0</c:v>
                </c:pt>
                <c:pt idx="1">
                  <c:v>0</c:v>
                </c:pt>
                <c:pt idx="2">
                  <c:v>0</c:v>
                </c:pt>
              </c:numCache>
            </c:numRef>
          </c:val>
          <c:smooth val="0"/>
        </c:ser>
        <c:ser>
          <c:idx val="4"/>
          <c:order val="3"/>
          <c:tx>
            <c:strRef>
              <c:f>Hjelpeberegninger!$A$30</c:f>
              <c:strCache>
                <c:ptCount val="1"/>
                <c:pt idx="0">
                  <c:v>VEK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Hjelpeberegninger!$C$30:$E$30</c:f>
              <c:numCache>
                <c:formatCode>#,##0_ ;[Red]\-#,##0\ </c:formatCode>
                <c:ptCount val="3"/>
                <c:pt idx="0">
                  <c:v>0</c:v>
                </c:pt>
                <c:pt idx="1">
                  <c:v>0</c:v>
                </c:pt>
                <c:pt idx="2">
                  <c:v>0</c:v>
                </c:pt>
              </c:numCache>
            </c:numRef>
          </c:val>
          <c:smooth val="0"/>
        </c:ser>
        <c:ser>
          <c:idx val="5"/>
          <c:order val="4"/>
          <c:tx>
            <c:strRef>
              <c:f>Hjelpeberegninger!$A$31</c:f>
              <c:strCache>
                <c:ptCount val="1"/>
                <c:pt idx="0">
                  <c:v>Mengde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Hjelpeberegninger!$C$31:$E$31</c:f>
              <c:numCache>
                <c:formatCode>#,##0_ ;[Red]\-#,##0\ </c:formatCode>
                <c:ptCount val="3"/>
                <c:pt idx="0">
                  <c:v>0</c:v>
                </c:pt>
                <c:pt idx="1">
                  <c:v>0</c:v>
                </c:pt>
                <c:pt idx="2">
                  <c:v>0</c:v>
                </c:pt>
              </c:numCache>
            </c:numRef>
          </c:val>
          <c:smooth val="0"/>
        </c:ser>
        <c:ser>
          <c:idx val="6"/>
          <c:order val="5"/>
          <c:tx>
            <c:strRef>
              <c:f>Hjelpeberegninger!$A$32</c:f>
              <c:strCache>
                <c:ptCount val="1"/>
                <c:pt idx="0">
                  <c:v>Faste k.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Hjelpeberegninger!$C$32:$E$32</c:f>
              <c:numCache>
                <c:formatCode>#,##0_ ;[Red]\-#,##0\ </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60774656"/>
        <c:axId val="60784640"/>
      </c:lineChart>
      <c:catAx>
        <c:axId val="60774656"/>
        <c:scaling>
          <c:orientation val="minMax"/>
        </c:scaling>
        <c:delete val="0"/>
        <c:axPos val="b"/>
        <c:numFmt formatCode="0%;[Red]\-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60784640"/>
        <c:crosses val="autoZero"/>
        <c:auto val="0"/>
        <c:lblAlgn val="ctr"/>
        <c:lblOffset val="100"/>
        <c:tickLblSkip val="1"/>
        <c:tickMarkSkip val="1"/>
        <c:noMultiLvlLbl val="0"/>
      </c:catAx>
      <c:valAx>
        <c:axId val="60784640"/>
        <c:scaling>
          <c:orientation val="minMax"/>
        </c:scaling>
        <c:delete val="0"/>
        <c:axPos val="l"/>
        <c:numFmt formatCode="#,##0_ ;[Red]\-#,##0\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60774656"/>
        <c:crosses val="autoZero"/>
        <c:crossBetween val="midCat"/>
      </c:valAx>
      <c:spPr>
        <a:noFill/>
        <a:ln w="25400">
          <a:noFill/>
        </a:ln>
      </c:spPr>
    </c:plotArea>
    <c:legend>
      <c:legendPos val="r"/>
      <c:layout>
        <c:manualLayout>
          <c:xMode val="edge"/>
          <c:yMode val="edge"/>
          <c:x val="0.76246334310850405"/>
          <c:y val="0.10550440992262"/>
          <c:w val="0.237536656891496"/>
          <c:h val="0.44456562644742897"/>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c:spPr>
  <c:txPr>
    <a:bodyPr/>
    <a:lstStyle/>
    <a:p>
      <a:pPr>
        <a:defRPr sz="1000" b="0" i="0" u="none" strike="noStrike" baseline="0">
          <a:solidFill>
            <a:srgbClr val="000000"/>
          </a:solidFill>
          <a:latin typeface="MS Sans Serif"/>
          <a:ea typeface="MS Sans Serif"/>
          <a:cs typeface="MS Sans Serif"/>
        </a:defRPr>
      </a:pPr>
      <a:endParaRPr lang="nb-NO"/>
    </a:p>
  </c:txPr>
  <c:printSettings>
    <c:headerFooter>
      <c:oddHeader>&amp;F</c:oddHeader>
      <c:oddFooter>Page &amp;P</c:oddFooter>
    </c:headerFooter>
    <c:pageMargins b="1" l="0.75" r="0.75" t="1" header="0.5" footer="0.5"/>
    <c:pageSetup paperSize="9" orientation="portrait" horizontalDpi="-4" verticalDpi="-4"/>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latin typeface="Arial" charset="0"/>
                <a:ea typeface="Arial" charset="0"/>
                <a:cs typeface="Arial" charset="0"/>
              </a:defRPr>
            </a:pPr>
            <a:r>
              <a:rPr lang="nb-NO" sz="1000" b="1">
                <a:latin typeface="Arial" charset="0"/>
                <a:ea typeface="Arial" charset="0"/>
                <a:cs typeface="Arial" charset="0"/>
              </a:rPr>
              <a:t>Stjernediagram</a:t>
            </a:r>
          </a:p>
        </c:rich>
      </c:tx>
      <c:layout/>
      <c:overlay val="0"/>
    </c:title>
    <c:autoTitleDeleted val="0"/>
    <c:plotArea>
      <c:layout>
        <c:manualLayout>
          <c:layoutTarget val="inner"/>
          <c:xMode val="edge"/>
          <c:yMode val="edge"/>
          <c:x val="4.3988269794721403E-2"/>
          <c:y val="8.2474503579063205E-2"/>
          <c:w val="0.62463343108504399"/>
          <c:h val="0.81099928519412201"/>
        </c:manualLayout>
      </c:layout>
      <c:lineChart>
        <c:grouping val="standard"/>
        <c:varyColors val="0"/>
        <c:ser>
          <c:idx val="1"/>
          <c:order val="0"/>
          <c:tx>
            <c:strRef>
              <c:f>Hjelpeberegninger!$A$27</c:f>
              <c:strCache>
                <c:ptCount val="1"/>
                <c:pt idx="0">
                  <c:v>Investering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Hjelpeberegninger!$I$27:$K$27</c:f>
              <c:numCache>
                <c:formatCode>#,##0_ ;[Red]\-#,##0\ </c:formatCode>
                <c:ptCount val="3"/>
                <c:pt idx="0">
                  <c:v>0</c:v>
                </c:pt>
                <c:pt idx="1">
                  <c:v>0</c:v>
                </c:pt>
                <c:pt idx="2">
                  <c:v>0</c:v>
                </c:pt>
              </c:numCache>
            </c:numRef>
          </c:val>
          <c:smooth val="0"/>
        </c:ser>
        <c:ser>
          <c:idx val="2"/>
          <c:order val="1"/>
          <c:tx>
            <c:strRef>
              <c:f>Hjelpeberegninger!$G$28</c:f>
              <c:strCache>
                <c:ptCount val="1"/>
                <c:pt idx="0">
                  <c:v>Kalk. rente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Hjelpeberegninger!$I$28:$K$28</c:f>
              <c:numCache>
                <c:formatCode>#,##0_ ;[Red]\-#,##0\ </c:formatCode>
                <c:ptCount val="3"/>
                <c:pt idx="0">
                  <c:v>0</c:v>
                </c:pt>
                <c:pt idx="1">
                  <c:v>0</c:v>
                </c:pt>
                <c:pt idx="2">
                  <c:v>0</c:v>
                </c:pt>
              </c:numCache>
            </c:numRef>
          </c:val>
          <c:smooth val="0"/>
        </c:ser>
        <c:ser>
          <c:idx val="3"/>
          <c:order val="2"/>
          <c:tx>
            <c:strRef>
              <c:f>Hjelpeberegninger!$G$29</c:f>
              <c:strCache>
                <c:ptCount val="1"/>
                <c:pt idx="0">
                  <c:v>Pris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Hjelpeberegninger!$I$29:$K$29</c:f>
              <c:numCache>
                <c:formatCode>#,##0_ ;[Red]\-#,##0\ </c:formatCode>
                <c:ptCount val="3"/>
                <c:pt idx="0">
                  <c:v>0</c:v>
                </c:pt>
                <c:pt idx="1">
                  <c:v>0</c:v>
                </c:pt>
                <c:pt idx="2">
                  <c:v>0</c:v>
                </c:pt>
              </c:numCache>
            </c:numRef>
          </c:val>
          <c:smooth val="0"/>
        </c:ser>
        <c:ser>
          <c:idx val="4"/>
          <c:order val="3"/>
          <c:tx>
            <c:strRef>
              <c:f>Hjelpeberegninger!$A$30</c:f>
              <c:strCache>
                <c:ptCount val="1"/>
                <c:pt idx="0">
                  <c:v>VEK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Hjelpeberegninger!$I$30:$K$30</c:f>
              <c:numCache>
                <c:formatCode>#,##0_ ;[Red]\-#,##0\ </c:formatCode>
                <c:ptCount val="3"/>
                <c:pt idx="0">
                  <c:v>0</c:v>
                </c:pt>
                <c:pt idx="1">
                  <c:v>0</c:v>
                </c:pt>
                <c:pt idx="2">
                  <c:v>0</c:v>
                </c:pt>
              </c:numCache>
            </c:numRef>
          </c:val>
          <c:smooth val="0"/>
        </c:ser>
        <c:ser>
          <c:idx val="5"/>
          <c:order val="4"/>
          <c:tx>
            <c:strRef>
              <c:f>Hjelpeberegninger!$G$31</c:f>
              <c:strCache>
                <c:ptCount val="1"/>
                <c:pt idx="0">
                  <c:v>Mengde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Hjelpeberegninger!$I$31:$K$31</c:f>
              <c:numCache>
                <c:formatCode>#,##0_ ;[Red]\-#,##0\ </c:formatCode>
                <c:ptCount val="3"/>
                <c:pt idx="0">
                  <c:v>0</c:v>
                </c:pt>
                <c:pt idx="1">
                  <c:v>0</c:v>
                </c:pt>
                <c:pt idx="2">
                  <c:v>0</c:v>
                </c:pt>
              </c:numCache>
            </c:numRef>
          </c:val>
          <c:smooth val="0"/>
        </c:ser>
        <c:ser>
          <c:idx val="6"/>
          <c:order val="5"/>
          <c:tx>
            <c:strRef>
              <c:f>Hjelpeberegninger!$G$32</c:f>
              <c:strCache>
                <c:ptCount val="1"/>
                <c:pt idx="0">
                  <c:v>Faste k.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Hjelpeberegninger!$I$32:$K$32</c:f>
              <c:numCache>
                <c:formatCode>#,##0_ ;[Red]\-#,##0\ </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67444736"/>
        <c:axId val="67446272"/>
      </c:lineChart>
      <c:catAx>
        <c:axId val="67444736"/>
        <c:scaling>
          <c:orientation val="minMax"/>
        </c:scaling>
        <c:delete val="0"/>
        <c:axPos val="b"/>
        <c:numFmt formatCode="0%;[Red]\-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67446272"/>
        <c:crosses val="autoZero"/>
        <c:auto val="0"/>
        <c:lblAlgn val="ctr"/>
        <c:lblOffset val="100"/>
        <c:tickLblSkip val="1"/>
        <c:tickMarkSkip val="1"/>
        <c:noMultiLvlLbl val="0"/>
      </c:catAx>
      <c:valAx>
        <c:axId val="67446272"/>
        <c:scaling>
          <c:orientation val="minMax"/>
        </c:scaling>
        <c:delete val="0"/>
        <c:axPos val="l"/>
        <c:numFmt formatCode="#,##0_ ;[Red]\-#,##0\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67444736"/>
        <c:crosses val="autoZero"/>
        <c:crossBetween val="midCat"/>
      </c:valAx>
      <c:spPr>
        <a:noFill/>
        <a:ln w="25400">
          <a:noFill/>
        </a:ln>
      </c:spPr>
    </c:plotArea>
    <c:legend>
      <c:legendPos val="r"/>
      <c:layout>
        <c:manualLayout>
          <c:xMode val="edge"/>
          <c:yMode val="edge"/>
          <c:x val="0.74485978220968596"/>
          <c:y val="0.10550440992262"/>
          <c:w val="0.24927512192575099"/>
          <c:h val="0.44456562644742897"/>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c:spPr>
  <c:txPr>
    <a:bodyPr/>
    <a:lstStyle/>
    <a:p>
      <a:pPr>
        <a:defRPr sz="1000" b="0" i="0" u="none" strike="noStrike" baseline="0">
          <a:solidFill>
            <a:srgbClr val="000000"/>
          </a:solidFill>
          <a:latin typeface="MS Sans Serif"/>
          <a:ea typeface="MS Sans Serif"/>
          <a:cs typeface="MS Sans Serif"/>
        </a:defRPr>
      </a:pPr>
      <a:endParaRPr lang="nb-NO"/>
    </a:p>
  </c:txPr>
  <c:printSettings>
    <c:headerFooter>
      <c:oddHeader>&amp;F</c:oddHeader>
      <c:oddFooter>Page &amp;P</c:oddFooter>
    </c:headerFooter>
    <c:pageMargins b="1" l="0.75" r="0.75" t="1" header="0.5" footer="0.5"/>
    <c:pageSetup paperSize="9" orientation="portrait" horizontalDpi="-4" verticalDpi="-4"/>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b-NO"/>
              <a:t>Stjernediagram</a:t>
            </a:r>
          </a:p>
        </c:rich>
      </c:tx>
      <c:overlay val="0"/>
    </c:title>
    <c:autoTitleDeleted val="0"/>
    <c:plotArea>
      <c:layout>
        <c:manualLayout>
          <c:layoutTarget val="inner"/>
          <c:xMode val="edge"/>
          <c:yMode val="edge"/>
          <c:x val="4.3988269794721403E-2"/>
          <c:y val="8.2474503579063205E-2"/>
          <c:w val="0.62463343108504399"/>
          <c:h val="0.81099928519412201"/>
        </c:manualLayout>
      </c:layout>
      <c:lineChart>
        <c:grouping val="standard"/>
        <c:varyColors val="0"/>
        <c:ser>
          <c:idx val="1"/>
          <c:order val="0"/>
          <c:tx>
            <c:strRef>
              <c:f>Hjelpeberegninger!$A$27</c:f>
              <c:strCache>
                <c:ptCount val="1"/>
                <c:pt idx="0">
                  <c:v>Investering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Hjelpeberegninger!$I$27:$K$27</c:f>
              <c:numCache>
                <c:formatCode>#,##0_ ;[Red]\-#,##0\ </c:formatCode>
                <c:ptCount val="3"/>
                <c:pt idx="0">
                  <c:v>0</c:v>
                </c:pt>
                <c:pt idx="1">
                  <c:v>0</c:v>
                </c:pt>
                <c:pt idx="2">
                  <c:v>0</c:v>
                </c:pt>
              </c:numCache>
            </c:numRef>
          </c:val>
          <c:smooth val="0"/>
        </c:ser>
        <c:ser>
          <c:idx val="2"/>
          <c:order val="1"/>
          <c:tx>
            <c:strRef>
              <c:f>Hjelpeberegninger!$G$28</c:f>
              <c:strCache>
                <c:ptCount val="1"/>
                <c:pt idx="0">
                  <c:v>Kalk. rente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Hjelpeberegninger!$I$28:$K$28</c:f>
              <c:numCache>
                <c:formatCode>#,##0_ ;[Red]\-#,##0\ </c:formatCode>
                <c:ptCount val="3"/>
                <c:pt idx="0">
                  <c:v>0</c:v>
                </c:pt>
                <c:pt idx="1">
                  <c:v>0</c:v>
                </c:pt>
                <c:pt idx="2">
                  <c:v>0</c:v>
                </c:pt>
              </c:numCache>
            </c:numRef>
          </c:val>
          <c:smooth val="0"/>
        </c:ser>
        <c:ser>
          <c:idx val="3"/>
          <c:order val="2"/>
          <c:tx>
            <c:strRef>
              <c:f>Hjelpeberegninger!$G$29</c:f>
              <c:strCache>
                <c:ptCount val="1"/>
                <c:pt idx="0">
                  <c:v>Pris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Hjelpeberegninger!$I$29:$K$29</c:f>
              <c:numCache>
                <c:formatCode>#,##0_ ;[Red]\-#,##0\ </c:formatCode>
                <c:ptCount val="3"/>
                <c:pt idx="0">
                  <c:v>0</c:v>
                </c:pt>
                <c:pt idx="1">
                  <c:v>0</c:v>
                </c:pt>
                <c:pt idx="2">
                  <c:v>0</c:v>
                </c:pt>
              </c:numCache>
            </c:numRef>
          </c:val>
          <c:smooth val="0"/>
        </c:ser>
        <c:ser>
          <c:idx val="4"/>
          <c:order val="3"/>
          <c:tx>
            <c:strRef>
              <c:f>Hjelpeberegninger!$A$30</c:f>
              <c:strCache>
                <c:ptCount val="1"/>
                <c:pt idx="0">
                  <c:v>VEK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Hjelpeberegninger!$I$30:$K$30</c:f>
              <c:numCache>
                <c:formatCode>#,##0_ ;[Red]\-#,##0\ </c:formatCode>
                <c:ptCount val="3"/>
                <c:pt idx="0">
                  <c:v>0</c:v>
                </c:pt>
                <c:pt idx="1">
                  <c:v>0</c:v>
                </c:pt>
                <c:pt idx="2">
                  <c:v>0</c:v>
                </c:pt>
              </c:numCache>
            </c:numRef>
          </c:val>
          <c:smooth val="0"/>
        </c:ser>
        <c:ser>
          <c:idx val="5"/>
          <c:order val="4"/>
          <c:tx>
            <c:strRef>
              <c:f>Hjelpeberegninger!$G$31</c:f>
              <c:strCache>
                <c:ptCount val="1"/>
                <c:pt idx="0">
                  <c:v>Mengde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Hjelpeberegninger!$I$31:$K$31</c:f>
              <c:numCache>
                <c:formatCode>#,##0_ ;[Red]\-#,##0\ </c:formatCode>
                <c:ptCount val="3"/>
                <c:pt idx="0">
                  <c:v>0</c:v>
                </c:pt>
                <c:pt idx="1">
                  <c:v>0</c:v>
                </c:pt>
                <c:pt idx="2">
                  <c:v>0</c:v>
                </c:pt>
              </c:numCache>
            </c:numRef>
          </c:val>
          <c:smooth val="0"/>
        </c:ser>
        <c:ser>
          <c:idx val="6"/>
          <c:order val="5"/>
          <c:tx>
            <c:strRef>
              <c:f>Hjelpeberegninger!$G$32</c:f>
              <c:strCache>
                <c:ptCount val="1"/>
                <c:pt idx="0">
                  <c:v>Faste k. </c:v>
                </c:pt>
              </c:strCache>
            </c:strRef>
          </c:tx>
          <c:spPr>
            <a:ln w="19050"/>
          </c:spPr>
          <c:marker>
            <c:symbol val="none"/>
          </c:marker>
          <c:cat>
            <c:numRef>
              <c:f>Hjelpeberegninger!$I$26:$K$26</c:f>
              <c:numCache>
                <c:formatCode>0%</c:formatCode>
                <c:ptCount val="3"/>
                <c:pt idx="0" formatCode="0%;[Red]\-0%">
                  <c:v>-0.1</c:v>
                </c:pt>
                <c:pt idx="1">
                  <c:v>0</c:v>
                </c:pt>
                <c:pt idx="2">
                  <c:v>0.1</c:v>
                </c:pt>
              </c:numCache>
            </c:numRef>
          </c:cat>
          <c:val>
            <c:numRef>
              <c:f>Hjelpeberegninger!$I$32:$K$32</c:f>
              <c:numCache>
                <c:formatCode>#,##0_ ;[Red]\-#,##0\ </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60700160"/>
        <c:axId val="60701696"/>
      </c:lineChart>
      <c:catAx>
        <c:axId val="60700160"/>
        <c:scaling>
          <c:orientation val="minMax"/>
        </c:scaling>
        <c:delete val="0"/>
        <c:axPos val="b"/>
        <c:numFmt formatCode="0%;[Red]\-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60701696"/>
        <c:crosses val="autoZero"/>
        <c:auto val="0"/>
        <c:lblAlgn val="ctr"/>
        <c:lblOffset val="100"/>
        <c:tickLblSkip val="1"/>
        <c:tickMarkSkip val="1"/>
        <c:noMultiLvlLbl val="0"/>
      </c:catAx>
      <c:valAx>
        <c:axId val="60701696"/>
        <c:scaling>
          <c:orientation val="minMax"/>
        </c:scaling>
        <c:delete val="0"/>
        <c:axPos val="l"/>
        <c:numFmt formatCode="#,##0_ ;[Red]\-#,##0\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60700160"/>
        <c:crosses val="autoZero"/>
        <c:crossBetween val="midCat"/>
      </c:valAx>
      <c:spPr>
        <a:noFill/>
        <a:ln w="25400">
          <a:noFill/>
        </a:ln>
      </c:spPr>
    </c:plotArea>
    <c:legend>
      <c:legendPos val="r"/>
      <c:layout>
        <c:manualLayout>
          <c:xMode val="edge"/>
          <c:yMode val="edge"/>
          <c:x val="0.76246334310850405"/>
          <c:y val="0.10550440992262"/>
          <c:w val="0.23167155425219901"/>
          <c:h val="0.44456562644742897"/>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c:spPr>
  <c:txPr>
    <a:bodyPr/>
    <a:lstStyle/>
    <a:p>
      <a:pPr>
        <a:defRPr sz="1000" b="0" i="0" u="none" strike="noStrike" baseline="0">
          <a:solidFill>
            <a:srgbClr val="000000"/>
          </a:solidFill>
          <a:latin typeface="MS Sans Serif"/>
          <a:ea typeface="MS Sans Serif"/>
          <a:cs typeface="MS Sans Serif"/>
        </a:defRPr>
      </a:pPr>
      <a:endParaRPr lang="nb-NO"/>
    </a:p>
  </c:txPr>
  <c:printSettings>
    <c:headerFooter>
      <c:oddHeader>&amp;F</c:oddHeader>
      <c:oddFooter>Page &amp;P</c:oddFooter>
    </c:headerFooter>
    <c:pageMargins b="1" l="0.75" r="0.75" t="1" header="0.5" footer="0.5"/>
    <c:pageSetup paperSize="9" orientation="portrait" horizontalDpi="-4" verticalDpi="-4"/>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US"/>
              <a:t>FØLSOMHETSANALYSE - STJERNEDIAGRAM</a:t>
            </a:r>
          </a:p>
        </c:rich>
      </c:tx>
      <c:layout>
        <c:manualLayout>
          <c:xMode val="edge"/>
          <c:yMode val="edge"/>
          <c:x val="0.30566576411150198"/>
          <c:y val="7.5075608228327203E-3"/>
        </c:manualLayout>
      </c:layout>
      <c:overlay val="0"/>
      <c:spPr>
        <a:noFill/>
        <a:ln w="3175">
          <a:solidFill>
            <a:srgbClr val="000000"/>
          </a:solidFill>
          <a:prstDash val="solid"/>
        </a:ln>
      </c:spPr>
    </c:title>
    <c:autoTitleDeleted val="0"/>
    <c:plotArea>
      <c:layout>
        <c:manualLayout>
          <c:layoutTarget val="inner"/>
          <c:xMode val="edge"/>
          <c:yMode val="edge"/>
          <c:x val="0.11191628714394899"/>
          <c:y val="5.70571407205165E-2"/>
          <c:w val="0.86240964938671205"/>
          <c:h val="0.82117091878888504"/>
        </c:manualLayout>
      </c:layout>
      <c:lineChart>
        <c:grouping val="standard"/>
        <c:varyColors val="0"/>
        <c:ser>
          <c:idx val="0"/>
          <c:order val="0"/>
          <c:tx>
            <c:strRef>
              <c:f>Hjelpeberegninger!$A$27</c:f>
              <c:strCache>
                <c:ptCount val="1"/>
                <c:pt idx="0">
                  <c:v>Investering </c:v>
                </c:pt>
              </c:strCache>
            </c:strRef>
          </c:tx>
          <c:spPr>
            <a:ln w="12700">
              <a:solidFill>
                <a:srgbClr val="000000"/>
              </a:solidFill>
              <a:prstDash val="sysDash"/>
            </a:ln>
          </c:spPr>
          <c:marker>
            <c:symbol val="square"/>
            <c:size val="5"/>
            <c:spPr>
              <a:solidFill>
                <a:srgbClr val="FFFFFF"/>
              </a:solidFill>
              <a:ln>
                <a:solidFill>
                  <a:srgbClr val="000000"/>
                </a:solidFill>
                <a:prstDash val="solid"/>
              </a:ln>
            </c:spPr>
          </c:marker>
          <c:cat>
            <c:numRef>
              <c:f>Hjelpeberegninger!$C$26:$E$26</c:f>
              <c:numCache>
                <c:formatCode>0%</c:formatCode>
                <c:ptCount val="3"/>
                <c:pt idx="0" formatCode="0%;[Red]\-0%">
                  <c:v>-0.1</c:v>
                </c:pt>
                <c:pt idx="1">
                  <c:v>0</c:v>
                </c:pt>
                <c:pt idx="2">
                  <c:v>0.1</c:v>
                </c:pt>
              </c:numCache>
            </c:numRef>
          </c:cat>
          <c:val>
            <c:numRef>
              <c:f>Hjelpeberegninger!$C$27:$E$27</c:f>
              <c:numCache>
                <c:formatCode>#,##0_ ;[Red]\-#,##0\ </c:formatCode>
                <c:ptCount val="3"/>
                <c:pt idx="0">
                  <c:v>0</c:v>
                </c:pt>
                <c:pt idx="1">
                  <c:v>0</c:v>
                </c:pt>
                <c:pt idx="2">
                  <c:v>0</c:v>
                </c:pt>
              </c:numCache>
            </c:numRef>
          </c:val>
          <c:smooth val="1"/>
        </c:ser>
        <c:ser>
          <c:idx val="1"/>
          <c:order val="1"/>
          <c:tx>
            <c:strRef>
              <c:f>Hjelpeberegninger!$A$28:$A$28</c:f>
              <c:strCache>
                <c:ptCount val="1"/>
                <c:pt idx="0">
                  <c:v>Kalk. rente </c:v>
                </c:pt>
              </c:strCache>
            </c:strRef>
          </c:tx>
          <c:spPr>
            <a:ln w="12700">
              <a:solidFill>
                <a:srgbClr val="00FF00"/>
              </a:solidFill>
              <a:prstDash val="lgDash"/>
            </a:ln>
          </c:spPr>
          <c:marker>
            <c:symbol val="circle"/>
            <c:size val="5"/>
            <c:spPr>
              <a:solidFill>
                <a:srgbClr val="FFFFFF"/>
              </a:solidFill>
              <a:ln>
                <a:solidFill>
                  <a:srgbClr val="00FF00"/>
                </a:solidFill>
                <a:prstDash val="solid"/>
              </a:ln>
            </c:spPr>
          </c:marker>
          <c:cat>
            <c:numRef>
              <c:f>Hjelpeberegninger!$C$26:$E$26</c:f>
              <c:numCache>
                <c:formatCode>0%</c:formatCode>
                <c:ptCount val="3"/>
                <c:pt idx="0" formatCode="0%;[Red]\-0%">
                  <c:v>-0.1</c:v>
                </c:pt>
                <c:pt idx="1">
                  <c:v>0</c:v>
                </c:pt>
                <c:pt idx="2">
                  <c:v>0.1</c:v>
                </c:pt>
              </c:numCache>
            </c:numRef>
          </c:cat>
          <c:val>
            <c:numRef>
              <c:f>Hjelpeberegninger!$C$28:$E$28</c:f>
              <c:numCache>
                <c:formatCode>#,##0_ ;[Red]\-#,##0\ </c:formatCode>
                <c:ptCount val="3"/>
                <c:pt idx="0">
                  <c:v>0</c:v>
                </c:pt>
                <c:pt idx="1">
                  <c:v>0</c:v>
                </c:pt>
                <c:pt idx="2">
                  <c:v>0</c:v>
                </c:pt>
              </c:numCache>
            </c:numRef>
          </c:val>
          <c:smooth val="1"/>
        </c:ser>
        <c:ser>
          <c:idx val="2"/>
          <c:order val="2"/>
          <c:tx>
            <c:strRef>
              <c:f>Hjelpeberegninger!$A$29:$A$29</c:f>
              <c:strCache>
                <c:ptCount val="1"/>
                <c:pt idx="0">
                  <c:v>Pris </c:v>
                </c:pt>
              </c:strCache>
            </c:strRef>
          </c:tx>
          <c:spPr>
            <a:ln w="12700">
              <a:solidFill>
                <a:srgbClr val="0000FF"/>
              </a:solidFill>
              <a:prstDash val="lgDashDotDot"/>
            </a:ln>
          </c:spPr>
          <c:marker>
            <c:symbol val="x"/>
            <c:size val="5"/>
            <c:spPr>
              <a:solidFill>
                <a:srgbClr val="0000FF"/>
              </a:solidFill>
              <a:ln>
                <a:solidFill>
                  <a:srgbClr val="FFFFFF"/>
                </a:solidFill>
                <a:prstDash val="solid"/>
              </a:ln>
            </c:spPr>
          </c:marker>
          <c:cat>
            <c:numRef>
              <c:f>Hjelpeberegninger!$C$26:$E$26</c:f>
              <c:numCache>
                <c:formatCode>0%</c:formatCode>
                <c:ptCount val="3"/>
                <c:pt idx="0" formatCode="0%;[Red]\-0%">
                  <c:v>-0.1</c:v>
                </c:pt>
                <c:pt idx="1">
                  <c:v>0</c:v>
                </c:pt>
                <c:pt idx="2">
                  <c:v>0.1</c:v>
                </c:pt>
              </c:numCache>
            </c:numRef>
          </c:cat>
          <c:val>
            <c:numRef>
              <c:f>Hjelpeberegninger!$C$29:$E$29</c:f>
              <c:numCache>
                <c:formatCode>#,##0_ ;[Red]\-#,##0\ </c:formatCode>
                <c:ptCount val="3"/>
                <c:pt idx="0">
                  <c:v>0</c:v>
                </c:pt>
                <c:pt idx="1">
                  <c:v>0</c:v>
                </c:pt>
                <c:pt idx="2">
                  <c:v>0</c:v>
                </c:pt>
              </c:numCache>
            </c:numRef>
          </c:val>
          <c:smooth val="1"/>
        </c:ser>
        <c:ser>
          <c:idx val="3"/>
          <c:order val="3"/>
          <c:tx>
            <c:strRef>
              <c:f>Hjelpeberegninger!$A$30:$A$30</c:f>
              <c:strCache>
                <c:ptCount val="1"/>
                <c:pt idx="0">
                  <c:v>VEK  </c:v>
                </c:pt>
              </c:strCache>
            </c:strRef>
          </c:tx>
          <c:spPr>
            <a:ln w="12700">
              <a:solidFill>
                <a:srgbClr val="FF0000"/>
              </a:solidFill>
              <a:prstDash val="lgDashDot"/>
            </a:ln>
          </c:spPr>
          <c:marker>
            <c:symbol val="triangle"/>
            <c:size val="5"/>
            <c:spPr>
              <a:solidFill>
                <a:srgbClr val="FFFFFF"/>
              </a:solidFill>
              <a:ln>
                <a:solidFill>
                  <a:srgbClr val="FF0000"/>
                </a:solidFill>
                <a:prstDash val="solid"/>
              </a:ln>
            </c:spPr>
          </c:marker>
          <c:cat>
            <c:numRef>
              <c:f>Hjelpeberegninger!$C$26:$E$26</c:f>
              <c:numCache>
                <c:formatCode>0%</c:formatCode>
                <c:ptCount val="3"/>
                <c:pt idx="0" formatCode="0%;[Red]\-0%">
                  <c:v>-0.1</c:v>
                </c:pt>
                <c:pt idx="1">
                  <c:v>0</c:v>
                </c:pt>
                <c:pt idx="2">
                  <c:v>0.1</c:v>
                </c:pt>
              </c:numCache>
            </c:numRef>
          </c:cat>
          <c:val>
            <c:numRef>
              <c:f>Hjelpeberegninger!$C$30:$E$30</c:f>
              <c:numCache>
                <c:formatCode>#,##0_ ;[Red]\-#,##0\ </c:formatCode>
                <c:ptCount val="3"/>
                <c:pt idx="0">
                  <c:v>0</c:v>
                </c:pt>
                <c:pt idx="1">
                  <c:v>0</c:v>
                </c:pt>
                <c:pt idx="2">
                  <c:v>0</c:v>
                </c:pt>
              </c:numCache>
            </c:numRef>
          </c:val>
          <c:smooth val="1"/>
        </c:ser>
        <c:ser>
          <c:idx val="4"/>
          <c:order val="4"/>
          <c:tx>
            <c:strRef>
              <c:f>Hjelpeberegninger!$A$31:$A$31</c:f>
              <c:strCache>
                <c:ptCount val="1"/>
                <c:pt idx="0">
                  <c:v>Mengde </c:v>
                </c:pt>
              </c:strCache>
            </c:strRef>
          </c:tx>
          <c:spPr>
            <a:ln w="12700">
              <a:pattFill prst="pct50">
                <a:fgClr>
                  <a:srgbClr val="FF00FF"/>
                </a:fgClr>
                <a:bgClr>
                  <a:srgbClr val="FFFFFF"/>
                </a:bgClr>
              </a:pattFill>
              <a:prstDash val="solid"/>
            </a:ln>
          </c:spPr>
          <c:marker>
            <c:symbol val="diamond"/>
            <c:size val="5"/>
            <c:spPr>
              <a:solidFill>
                <a:srgbClr val="FFFFFF"/>
              </a:solidFill>
              <a:ln>
                <a:solidFill>
                  <a:srgbClr val="FF00FF"/>
                </a:solidFill>
                <a:prstDash val="solid"/>
              </a:ln>
            </c:spPr>
          </c:marker>
          <c:cat>
            <c:numRef>
              <c:f>Hjelpeberegninger!$C$26:$E$26</c:f>
              <c:numCache>
                <c:formatCode>0%</c:formatCode>
                <c:ptCount val="3"/>
                <c:pt idx="0" formatCode="0%;[Red]\-0%">
                  <c:v>-0.1</c:v>
                </c:pt>
                <c:pt idx="1">
                  <c:v>0</c:v>
                </c:pt>
                <c:pt idx="2">
                  <c:v>0.1</c:v>
                </c:pt>
              </c:numCache>
            </c:numRef>
          </c:cat>
          <c:val>
            <c:numRef>
              <c:f>Hjelpeberegninger!$C$31:$E$31</c:f>
              <c:numCache>
                <c:formatCode>#,##0_ ;[Red]\-#,##0\ </c:formatCode>
                <c:ptCount val="3"/>
                <c:pt idx="0">
                  <c:v>0</c:v>
                </c:pt>
                <c:pt idx="1">
                  <c:v>0</c:v>
                </c:pt>
                <c:pt idx="2">
                  <c:v>0</c:v>
                </c:pt>
              </c:numCache>
            </c:numRef>
          </c:val>
          <c:smooth val="1"/>
        </c:ser>
        <c:ser>
          <c:idx val="5"/>
          <c:order val="5"/>
          <c:tx>
            <c:strRef>
              <c:f>Hjelpeberegninger!$A$32:$A$32</c:f>
              <c:strCache>
                <c:ptCount val="1"/>
                <c:pt idx="0">
                  <c:v>Faste k. </c:v>
                </c:pt>
              </c:strCache>
            </c:strRef>
          </c:tx>
          <c:spPr>
            <a:ln w="12700">
              <a:solidFill>
                <a:srgbClr val="00FFFF"/>
              </a:solidFill>
              <a:prstDash val="solid"/>
            </a:ln>
          </c:spPr>
          <c:marker>
            <c:symbol val="square"/>
            <c:size val="5"/>
            <c:spPr>
              <a:solidFill>
                <a:srgbClr val="00FFFF"/>
              </a:solidFill>
              <a:ln>
                <a:solidFill>
                  <a:srgbClr val="00FFFF"/>
                </a:solidFill>
                <a:prstDash val="solid"/>
              </a:ln>
            </c:spPr>
          </c:marker>
          <c:cat>
            <c:numRef>
              <c:f>Hjelpeberegninger!$C$26:$E$26</c:f>
              <c:numCache>
                <c:formatCode>0%</c:formatCode>
                <c:ptCount val="3"/>
                <c:pt idx="0" formatCode="0%;[Red]\-0%">
                  <c:v>-0.1</c:v>
                </c:pt>
                <c:pt idx="1">
                  <c:v>0</c:v>
                </c:pt>
                <c:pt idx="2">
                  <c:v>0.1</c:v>
                </c:pt>
              </c:numCache>
            </c:numRef>
          </c:cat>
          <c:val>
            <c:numRef>
              <c:f>Hjelpeberegninger!$C$32:$E$32</c:f>
              <c:numCache>
                <c:formatCode>#,##0_ ;[Red]\-#,##0\ </c:formatCode>
                <c:ptCount val="3"/>
                <c:pt idx="0">
                  <c:v>0</c:v>
                </c:pt>
                <c:pt idx="1">
                  <c:v>0</c:v>
                </c:pt>
                <c:pt idx="2">
                  <c:v>0</c:v>
                </c:pt>
              </c:numCache>
            </c:numRef>
          </c:val>
          <c:smooth val="1"/>
        </c:ser>
        <c:dLbls>
          <c:showLegendKey val="0"/>
          <c:showVal val="0"/>
          <c:showCatName val="0"/>
          <c:showSerName val="0"/>
          <c:showPercent val="0"/>
          <c:showBubbleSize val="0"/>
        </c:dLbls>
        <c:marker val="1"/>
        <c:smooth val="0"/>
        <c:axId val="95603328"/>
        <c:axId val="96949376"/>
      </c:lineChart>
      <c:catAx>
        <c:axId val="95603328"/>
        <c:scaling>
          <c:orientation val="minMax"/>
        </c:scaling>
        <c:delete val="0"/>
        <c:axPos val="b"/>
        <c:minorGridlines>
          <c:spPr>
            <a:ln w="3175">
              <a:solidFill>
                <a:srgbClr val="C0C0C0"/>
              </a:solidFill>
              <a:prstDash val="solid"/>
            </a:ln>
          </c:spPr>
        </c:minorGridlines>
        <c:title>
          <c:tx>
            <c:rich>
              <a:bodyPr/>
              <a:lstStyle/>
              <a:p>
                <a:pPr>
                  <a:defRPr sz="800" b="0" i="0" u="none" strike="noStrike" baseline="0">
                    <a:solidFill>
                      <a:srgbClr val="000000"/>
                    </a:solidFill>
                    <a:latin typeface="Arial"/>
                    <a:ea typeface="Arial"/>
                    <a:cs typeface="Arial"/>
                  </a:defRPr>
                </a:pPr>
                <a:r>
                  <a:rPr lang="en-US"/>
                  <a:t>Avvik fra basis (%)</a:t>
                </a:r>
              </a:p>
            </c:rich>
          </c:tx>
          <c:layout>
            <c:manualLayout>
              <c:xMode val="edge"/>
              <c:yMode val="edge"/>
              <c:x val="0.47562637674243302"/>
              <c:y val="0.90525295611840595"/>
            </c:manualLayout>
          </c:layout>
          <c:overlay val="0"/>
          <c:spPr>
            <a:noFill/>
            <a:ln w="25400">
              <a:noFill/>
            </a:ln>
          </c:spPr>
        </c:title>
        <c:numFmt formatCode="0%;[Red]\-0%"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96949376"/>
        <c:crosses val="autoZero"/>
        <c:auto val="0"/>
        <c:lblAlgn val="ctr"/>
        <c:lblOffset val="100"/>
        <c:tickLblSkip val="1"/>
        <c:tickMarkSkip val="1"/>
        <c:noMultiLvlLbl val="0"/>
      </c:catAx>
      <c:valAx>
        <c:axId val="96949376"/>
        <c:scaling>
          <c:orientation val="minMax"/>
        </c:scaling>
        <c:delete val="0"/>
        <c:axPos val="l"/>
        <c:majorGridlines>
          <c:spPr>
            <a:ln w="3175">
              <a:solidFill>
                <a:srgbClr val="C0C0C0"/>
              </a:solidFill>
              <a:prstDash val="solid"/>
            </a:ln>
          </c:spPr>
        </c:majorGridlines>
        <c:minorGridlines>
          <c:spPr>
            <a:ln w="3175">
              <a:solidFill>
                <a:srgbClr val="C0C0C0"/>
              </a:solidFill>
              <a:prstDash val="solid"/>
            </a:ln>
          </c:spPr>
        </c:minorGridlines>
        <c:title>
          <c:tx>
            <c:rich>
              <a:bodyPr/>
              <a:lstStyle/>
              <a:p>
                <a:pPr>
                  <a:defRPr sz="800" b="1" i="0" u="none" strike="noStrike" baseline="0">
                    <a:solidFill>
                      <a:srgbClr val="000000"/>
                    </a:solidFill>
                    <a:latin typeface="Arial"/>
                    <a:ea typeface="Arial"/>
                    <a:cs typeface="Arial"/>
                  </a:defRPr>
                </a:pPr>
                <a:r>
                  <a:rPr lang="en-US"/>
                  <a:t>Nåverdi (kr)</a:t>
                </a:r>
              </a:p>
            </c:rich>
          </c:tx>
          <c:layout>
            <c:manualLayout>
              <c:xMode val="edge"/>
              <c:yMode val="edge"/>
              <c:x val="6.5876152832674596E-3"/>
              <c:y val="0.42342406320732601"/>
            </c:manualLayout>
          </c:layout>
          <c:overlay val="0"/>
          <c:spPr>
            <a:noFill/>
            <a:ln w="25400">
              <a:noFill/>
            </a:ln>
          </c:spPr>
        </c:title>
        <c:numFmt formatCode="#,##0_ ;[Red]\-#,##0\ "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95603328"/>
        <c:crosses val="autoZero"/>
        <c:crossBetween val="midCat"/>
      </c:valAx>
      <c:spPr>
        <a:noFill/>
        <a:ln w="25400">
          <a:noFill/>
        </a:ln>
      </c:spPr>
    </c:plotArea>
    <c:legend>
      <c:legendPos val="r"/>
      <c:layout>
        <c:manualLayout>
          <c:xMode val="edge"/>
          <c:yMode val="edge"/>
          <c:x val="0.18577072111055301"/>
          <c:y val="0.95228288119586402"/>
          <c:w val="0.59288528014006403"/>
          <c:h val="3.5269736340587603E-2"/>
        </c:manualLayout>
      </c:layout>
      <c:overlay val="0"/>
      <c:spPr>
        <a:solidFill>
          <a:srgbClr val="FFFFFF"/>
        </a:solidFill>
        <a:ln w="3175">
          <a:solidFill>
            <a:srgbClr val="000000"/>
          </a:solidFill>
          <a:prstDash val="solid"/>
        </a:ln>
        <a:effectLst>
          <a:outerShdw dist="35921" dir="2700000" algn="br">
            <a:srgbClr val="000000"/>
          </a:outerShdw>
        </a:effectLst>
      </c:spPr>
      <c:txPr>
        <a:bodyPr/>
        <a:lstStyle/>
        <a:p>
          <a:pPr>
            <a:defRPr sz="735"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Sans Serif"/>
          <a:ea typeface="MS Sans Serif"/>
          <a:cs typeface="MS Sans Serif"/>
        </a:defRPr>
      </a:pPr>
      <a:endParaRPr lang="nb-NO"/>
    </a:p>
  </c:txPr>
  <c:printSettings>
    <c:headerFooter>
      <c:oddHeader>&amp;F</c:oddHeader>
      <c:oddFooter>Page &amp;P</c:oddFooter>
    </c:headerFooter>
    <c:pageMargins b="1" l="0.75" r="0.75" t="1" header="0.5" footer="0.5"/>
    <c:pageSetup paperSize="9" orientation="portrait" horizontalDpi="-4" verticalDpi="-4"/>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Nåverdi ved ulike rentekrav (basisdata)</a:t>
            </a:r>
          </a:p>
        </c:rich>
      </c:tx>
      <c:layout>
        <c:manualLayout>
          <c:xMode val="edge"/>
          <c:yMode val="edge"/>
          <c:x val="0.157025082608476"/>
          <c:y val="3.5608308605341199E-2"/>
        </c:manualLayout>
      </c:layout>
      <c:overlay val="0"/>
      <c:spPr>
        <a:noFill/>
        <a:ln w="25400">
          <a:noFill/>
        </a:ln>
      </c:spPr>
    </c:title>
    <c:autoTitleDeleted val="0"/>
    <c:plotArea>
      <c:layout>
        <c:manualLayout>
          <c:layoutTarget val="inner"/>
          <c:xMode val="edge"/>
          <c:yMode val="edge"/>
          <c:x val="0.23426389883082799"/>
          <c:y val="0.115727170645126"/>
          <c:w val="0.71441892077539904"/>
          <c:h val="0.70623247727025695"/>
        </c:manualLayout>
      </c:layout>
      <c:lineChart>
        <c:grouping val="standard"/>
        <c:varyColors val="0"/>
        <c:ser>
          <c:idx val="0"/>
          <c:order val="0"/>
          <c:tx>
            <c:strRef>
              <c:f>Hjelpeberegninger!$F$46</c:f>
              <c:strCache>
                <c:ptCount val="1"/>
                <c:pt idx="0">
                  <c:v>Rente</c:v>
                </c:pt>
              </c:strCache>
            </c:strRef>
          </c:tx>
          <c:spPr>
            <a:ln w="12700">
              <a:solidFill>
                <a:srgbClr val="000080"/>
              </a:solidFill>
              <a:prstDash val="solid"/>
            </a:ln>
          </c:spPr>
          <c:marker>
            <c:symbol val="none"/>
          </c:marker>
          <c:cat>
            <c:multiLvlStrRef>
              <c:f>Hjelpeberegninger!$F$48:$F$68</c:f>
            </c:multiLvlStrRef>
          </c:cat>
          <c:val>
            <c:numRef>
              <c:f>Hjelpeberegninger!$F$47:$F$68</c:f>
            </c:numRef>
          </c:val>
          <c:smooth val="1"/>
        </c:ser>
        <c:ser>
          <c:idx val="1"/>
          <c:order val="1"/>
          <c:tx>
            <c:strRef>
              <c:f>Hjelpeberegninger!$G$46</c:f>
              <c:strCache>
                <c:ptCount val="1"/>
                <c:pt idx="0">
                  <c:v>Nåverdi</c:v>
                </c:pt>
              </c:strCache>
            </c:strRef>
          </c:tx>
          <c:spPr>
            <a:ln w="19050"/>
          </c:spPr>
          <c:marker>
            <c:symbol val="none"/>
          </c:marker>
          <c:cat>
            <c:multiLvlStrRef>
              <c:f>Hjelpeberegninger!$F$48:$F$68</c:f>
            </c:multiLvlStrRef>
          </c:cat>
          <c:val>
            <c:numRef>
              <c:f>Hjelpeberegninger!$G$47:$G$68</c:f>
            </c:numRef>
          </c:val>
          <c:smooth val="0"/>
        </c:ser>
        <c:dLbls>
          <c:showLegendKey val="0"/>
          <c:showVal val="0"/>
          <c:showCatName val="0"/>
          <c:showSerName val="0"/>
          <c:showPercent val="0"/>
          <c:showBubbleSize val="0"/>
        </c:dLbls>
        <c:marker val="1"/>
        <c:smooth val="0"/>
        <c:axId val="96979200"/>
        <c:axId val="96981376"/>
      </c:lineChart>
      <c:catAx>
        <c:axId val="96979200"/>
        <c:scaling>
          <c:orientation val="minMax"/>
        </c:scaling>
        <c:delete val="0"/>
        <c:axPos val="b"/>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Rentekrav</a:t>
                </a:r>
              </a:p>
            </c:rich>
          </c:tx>
          <c:layout>
            <c:manualLayout>
              <c:xMode val="edge"/>
              <c:yMode val="edge"/>
              <c:x val="0.46005625329891597"/>
              <c:y val="0.925817269873907"/>
            </c:manualLayout>
          </c:layout>
          <c:overlay val="0"/>
          <c:spPr>
            <a:noFill/>
            <a:ln w="25400">
              <a:noFill/>
            </a:ln>
          </c:spPr>
        </c:title>
        <c:numFmt formatCode="0%" sourceLinked="1"/>
        <c:majorTickMark val="cross"/>
        <c:minorTickMark val="none"/>
        <c:tickLblPos val="nextTo"/>
        <c:spPr>
          <a:ln w="12700">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nb-NO"/>
          </a:p>
        </c:txPr>
        <c:crossAx val="96981376"/>
        <c:crosses val="autoZero"/>
        <c:auto val="0"/>
        <c:lblAlgn val="ctr"/>
        <c:lblOffset val="100"/>
        <c:tickLblSkip val="2"/>
        <c:tickMarkSkip val="1"/>
        <c:noMultiLvlLbl val="0"/>
      </c:catAx>
      <c:valAx>
        <c:axId val="9698137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Nåverdi</a:t>
                </a:r>
              </a:p>
            </c:rich>
          </c:tx>
          <c:layout>
            <c:manualLayout>
              <c:xMode val="edge"/>
              <c:yMode val="edge"/>
              <c:x val="3.8567493112947701E-2"/>
              <c:y val="0.40356145392805098"/>
            </c:manualLayout>
          </c:layout>
          <c:overlay val="0"/>
          <c:spPr>
            <a:noFill/>
            <a:ln w="25400">
              <a:noFill/>
            </a:ln>
          </c:spPr>
        </c:title>
        <c:numFmt formatCode="#,##0_ ;[Red]\-#,##0\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96979200"/>
        <c:crosses val="autoZero"/>
        <c:crossBetween val="midCat"/>
      </c:valAx>
      <c:spPr>
        <a:no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Arial"/>
          <a:ea typeface="Arial"/>
          <a:cs typeface="Arial"/>
        </a:defRPr>
      </a:pPr>
      <a:endParaRPr lang="nb-NO"/>
    </a:p>
  </c:txPr>
  <c:printSettings>
    <c:headerFooter>
      <c:oddHeader>&amp;A</c:oddHeader>
      <c:oddFooter>Page &amp;P</c:oddFooter>
    </c:headerFooter>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b-NO"/>
              <a:t>Stjernediagram</a:t>
            </a:r>
          </a:p>
        </c:rich>
      </c:tx>
      <c:overlay val="0"/>
    </c:title>
    <c:autoTitleDeleted val="0"/>
    <c:plotArea>
      <c:layout>
        <c:manualLayout>
          <c:layoutTarget val="inner"/>
          <c:xMode val="edge"/>
          <c:yMode val="edge"/>
          <c:x val="4.3988269794721403E-2"/>
          <c:y val="8.2474503579063205E-2"/>
          <c:w val="0.62463343108504399"/>
          <c:h val="0.81099928519412201"/>
        </c:manualLayout>
      </c:layout>
      <c:lineChart>
        <c:grouping val="standard"/>
        <c:varyColors val="0"/>
        <c:ser>
          <c:idx val="1"/>
          <c:order val="0"/>
          <c:tx>
            <c:strRef>
              <c:f>Hjelpeberegninger!$A$27</c:f>
              <c:strCache>
                <c:ptCount val="1"/>
                <c:pt idx="0">
                  <c:v>Investering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Hjelpeberegninger!$C$27:$E$27</c:f>
              <c:numCache>
                <c:formatCode>#,##0_ ;[Red]\-#,##0\ </c:formatCode>
                <c:ptCount val="3"/>
                <c:pt idx="0">
                  <c:v>0</c:v>
                </c:pt>
                <c:pt idx="1">
                  <c:v>0</c:v>
                </c:pt>
                <c:pt idx="2">
                  <c:v>0</c:v>
                </c:pt>
              </c:numCache>
            </c:numRef>
          </c:val>
          <c:smooth val="0"/>
        </c:ser>
        <c:ser>
          <c:idx val="2"/>
          <c:order val="1"/>
          <c:tx>
            <c:strRef>
              <c:f>Hjelpeberegninger!$A$28</c:f>
              <c:strCache>
                <c:ptCount val="1"/>
                <c:pt idx="0">
                  <c:v>Kalk. rente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Hjelpeberegninger!$C$28:$E$28</c:f>
              <c:numCache>
                <c:formatCode>#,##0_ ;[Red]\-#,##0\ </c:formatCode>
                <c:ptCount val="3"/>
                <c:pt idx="0">
                  <c:v>0</c:v>
                </c:pt>
                <c:pt idx="1">
                  <c:v>0</c:v>
                </c:pt>
                <c:pt idx="2">
                  <c:v>0</c:v>
                </c:pt>
              </c:numCache>
            </c:numRef>
          </c:val>
          <c:smooth val="0"/>
        </c:ser>
        <c:ser>
          <c:idx val="3"/>
          <c:order val="2"/>
          <c:tx>
            <c:strRef>
              <c:f>Hjelpeberegninger!$A$29</c:f>
              <c:strCache>
                <c:ptCount val="1"/>
                <c:pt idx="0">
                  <c:v>Pris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Hjelpeberegninger!$C$29:$E$29</c:f>
              <c:numCache>
                <c:formatCode>#,##0_ ;[Red]\-#,##0\ </c:formatCode>
                <c:ptCount val="3"/>
                <c:pt idx="0">
                  <c:v>0</c:v>
                </c:pt>
                <c:pt idx="1">
                  <c:v>0</c:v>
                </c:pt>
                <c:pt idx="2">
                  <c:v>0</c:v>
                </c:pt>
              </c:numCache>
            </c:numRef>
          </c:val>
          <c:smooth val="0"/>
        </c:ser>
        <c:ser>
          <c:idx val="4"/>
          <c:order val="3"/>
          <c:tx>
            <c:strRef>
              <c:f>Hjelpeberegninger!$A$30</c:f>
              <c:strCache>
                <c:ptCount val="1"/>
                <c:pt idx="0">
                  <c:v>VEK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Hjelpeberegninger!$C$30:$E$30</c:f>
              <c:numCache>
                <c:formatCode>#,##0_ ;[Red]\-#,##0\ </c:formatCode>
                <c:ptCount val="3"/>
                <c:pt idx="0">
                  <c:v>0</c:v>
                </c:pt>
                <c:pt idx="1">
                  <c:v>0</c:v>
                </c:pt>
                <c:pt idx="2">
                  <c:v>0</c:v>
                </c:pt>
              </c:numCache>
            </c:numRef>
          </c:val>
          <c:smooth val="0"/>
        </c:ser>
        <c:ser>
          <c:idx val="5"/>
          <c:order val="4"/>
          <c:tx>
            <c:strRef>
              <c:f>Hjelpeberegninger!$A$31</c:f>
              <c:strCache>
                <c:ptCount val="1"/>
                <c:pt idx="0">
                  <c:v>Mengde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Hjelpeberegninger!$C$31:$E$31</c:f>
              <c:numCache>
                <c:formatCode>#,##0_ ;[Red]\-#,##0\ </c:formatCode>
                <c:ptCount val="3"/>
                <c:pt idx="0">
                  <c:v>0</c:v>
                </c:pt>
                <c:pt idx="1">
                  <c:v>0</c:v>
                </c:pt>
                <c:pt idx="2">
                  <c:v>0</c:v>
                </c:pt>
              </c:numCache>
            </c:numRef>
          </c:val>
          <c:smooth val="0"/>
        </c:ser>
        <c:ser>
          <c:idx val="6"/>
          <c:order val="5"/>
          <c:tx>
            <c:strRef>
              <c:f>Hjelpeberegninger!$A$32</c:f>
              <c:strCache>
                <c:ptCount val="1"/>
                <c:pt idx="0">
                  <c:v>Faste k. </c:v>
                </c:pt>
              </c:strCache>
            </c:strRef>
          </c:tx>
          <c:spPr>
            <a:ln w="19050"/>
          </c:spPr>
          <c:marker>
            <c:symbol val="none"/>
          </c:marker>
          <c:cat>
            <c:numRef>
              <c:f>Hjelpeberegninger!$C$26:$E$26</c:f>
              <c:numCache>
                <c:formatCode>0%</c:formatCode>
                <c:ptCount val="3"/>
                <c:pt idx="0" formatCode="0%;[Red]\-0%">
                  <c:v>-0.1</c:v>
                </c:pt>
                <c:pt idx="1">
                  <c:v>0</c:v>
                </c:pt>
                <c:pt idx="2">
                  <c:v>0.1</c:v>
                </c:pt>
              </c:numCache>
            </c:numRef>
          </c:cat>
          <c:val>
            <c:numRef>
              <c:f>Hjelpeberegninger!$C$32:$E$32</c:f>
              <c:numCache>
                <c:formatCode>#,##0_ ;[Red]\-#,##0\ </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97479296"/>
        <c:axId val="97497472"/>
      </c:lineChart>
      <c:catAx>
        <c:axId val="97479296"/>
        <c:scaling>
          <c:orientation val="minMax"/>
        </c:scaling>
        <c:delete val="0"/>
        <c:axPos val="b"/>
        <c:numFmt formatCode="0%;[Red]\-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97497472"/>
        <c:crosses val="autoZero"/>
        <c:auto val="0"/>
        <c:lblAlgn val="ctr"/>
        <c:lblOffset val="100"/>
        <c:tickLblSkip val="1"/>
        <c:tickMarkSkip val="1"/>
        <c:noMultiLvlLbl val="0"/>
      </c:catAx>
      <c:valAx>
        <c:axId val="97497472"/>
        <c:scaling>
          <c:orientation val="minMax"/>
        </c:scaling>
        <c:delete val="0"/>
        <c:axPos val="l"/>
        <c:numFmt formatCode="#,##0_ ;[Red]\-#,##0\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97479296"/>
        <c:crosses val="autoZero"/>
        <c:crossBetween val="midCat"/>
      </c:valAx>
      <c:spPr>
        <a:noFill/>
        <a:ln w="25400">
          <a:noFill/>
        </a:ln>
      </c:spPr>
    </c:plotArea>
    <c:legend>
      <c:legendPos val="r"/>
      <c:layout>
        <c:manualLayout>
          <c:xMode val="edge"/>
          <c:yMode val="edge"/>
          <c:x val="0.76246334310850405"/>
          <c:y val="0.10550440992262"/>
          <c:w val="0.237536656891496"/>
          <c:h val="0.44456562644742897"/>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nb-NO"/>
        </a:p>
      </c:txPr>
    </c:legend>
    <c:plotVisOnly val="0"/>
    <c:dispBlanksAs val="gap"/>
    <c:showDLblsOverMax val="0"/>
  </c:chart>
  <c:spPr>
    <a:solidFill>
      <a:srgbClr val="FFFFFF"/>
    </a:solidFill>
    <a:ln w="3175">
      <a:solidFill>
        <a:srgbClr val="000000"/>
      </a:solidFill>
      <a:prstDash val="solid"/>
    </a:ln>
    <a:effectLst/>
  </c:spPr>
  <c:txPr>
    <a:bodyPr/>
    <a:lstStyle/>
    <a:p>
      <a:pPr>
        <a:defRPr sz="1000" b="0" i="0" u="none" strike="noStrike" baseline="0">
          <a:solidFill>
            <a:srgbClr val="000000"/>
          </a:solidFill>
          <a:latin typeface="MS Sans Serif"/>
          <a:ea typeface="MS Sans Serif"/>
          <a:cs typeface="MS Sans Serif"/>
        </a:defRPr>
      </a:pPr>
      <a:endParaRPr lang="nb-NO"/>
    </a:p>
  </c:txPr>
  <c:printSettings>
    <c:headerFooter>
      <c:oddHeader>&amp;F</c:oddHeader>
      <c:oddFooter>Page &amp;P</c:oddFooter>
    </c:headerFooter>
    <c:pageMargins b="1" l="0.75" r="0.75" t="1" header="0.5" footer="0.5"/>
    <c:pageSetup paperSize="9" orientation="portrait" horizontalDpi="-4" verticalDpi="-4"/>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9</xdr:col>
      <xdr:colOff>132926</xdr:colOff>
      <xdr:row>26</xdr:row>
      <xdr:rowOff>30480</xdr:rowOff>
    </xdr:from>
    <xdr:to>
      <xdr:col>12</xdr:col>
      <xdr:colOff>946574</xdr:colOff>
      <xdr:row>46</xdr:row>
      <xdr:rowOff>50800</xdr:rowOff>
    </xdr:to>
    <xdr:graphicFrame macro="">
      <xdr:nvGraphicFramePr>
        <xdr:cNvPr id="107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0</xdr:col>
          <xdr:colOff>28575</xdr:colOff>
          <xdr:row>0</xdr:row>
          <xdr:rowOff>104775</xdr:rowOff>
        </xdr:from>
        <xdr:to>
          <xdr:col>1</xdr:col>
          <xdr:colOff>609600</xdr:colOff>
          <xdr:row>1</xdr:row>
          <xdr:rowOff>66675</xdr:rowOff>
        </xdr:to>
        <xdr:sp macro="" textlink="">
          <xdr:nvSpPr>
            <xdr:cNvPr id="1031" name="Button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Klikk her ved ulike kontantstrømmer per år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619125</xdr:colOff>
          <xdr:row>0</xdr:row>
          <xdr:rowOff>104775</xdr:rowOff>
        </xdr:from>
        <xdr:to>
          <xdr:col>2</xdr:col>
          <xdr:colOff>647700</xdr:colOff>
          <xdr:row>1</xdr:row>
          <xdr:rowOff>66675</xdr:rowOff>
        </xdr:to>
        <xdr:sp macro="" textlink="">
          <xdr:nvSpPr>
            <xdr:cNvPr id="1038" name="Button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657225</xdr:colOff>
          <xdr:row>0</xdr:row>
          <xdr:rowOff>104775</xdr:rowOff>
        </xdr:from>
        <xdr:to>
          <xdr:col>4</xdr:col>
          <xdr:colOff>142875</xdr:colOff>
          <xdr:row>1</xdr:row>
          <xdr:rowOff>66675</xdr:rowOff>
        </xdr:to>
        <xdr:sp macro="" textlink="">
          <xdr:nvSpPr>
            <xdr:cNvPr id="1041" name="Button 17" hidden="1">
              <a:extLst>
                <a:ext uri="{63B3BB69-23CF-44E3-9099-C40C66FF867C}">
                  <a14:compatExt spid="_x0000_s104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xdr:twoCellAnchor>
    <xdr:from>
      <xdr:col>0</xdr:col>
      <xdr:colOff>355600</xdr:colOff>
      <xdr:row>26</xdr:row>
      <xdr:rowOff>50800</xdr:rowOff>
    </xdr:from>
    <xdr:to>
      <xdr:col>3</xdr:col>
      <xdr:colOff>312420</xdr:colOff>
      <xdr:row>44</xdr:row>
      <xdr:rowOff>71120</xdr:rowOff>
    </xdr:to>
    <xdr:graphicFrame macro="">
      <xdr:nvGraphicFramePr>
        <xdr:cNvPr id="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467360</xdr:colOff>
      <xdr:row>26</xdr:row>
      <xdr:rowOff>60960</xdr:rowOff>
    </xdr:from>
    <xdr:to>
      <xdr:col>8</xdr:col>
      <xdr:colOff>499317</xdr:colOff>
      <xdr:row>44</xdr:row>
      <xdr:rowOff>81280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4</xdr:col>
          <xdr:colOff>152400</xdr:colOff>
          <xdr:row>0</xdr:row>
          <xdr:rowOff>104775</xdr:rowOff>
        </xdr:from>
        <xdr:to>
          <xdr:col>4</xdr:col>
          <xdr:colOff>1028700</xdr:colOff>
          <xdr:row>1</xdr:row>
          <xdr:rowOff>66675</xdr:rowOff>
        </xdr:to>
        <xdr:sp macro="" textlink="">
          <xdr:nvSpPr>
            <xdr:cNvPr id="1079" name="Button 55" hidden="1">
              <a:extLst>
                <a:ext uri="{63B3BB69-23CF-44E3-9099-C40C66FF867C}">
                  <a14:compatExt spid="_x0000_s107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200025</xdr:colOff>
          <xdr:row>0</xdr:row>
          <xdr:rowOff>38100</xdr:rowOff>
        </xdr:from>
        <xdr:to>
          <xdr:col>0</xdr:col>
          <xdr:colOff>1076325</xdr:colOff>
          <xdr:row>0</xdr:row>
          <xdr:rowOff>219075</xdr:rowOff>
        </xdr:to>
        <xdr:sp macro="" textlink="">
          <xdr:nvSpPr>
            <xdr:cNvPr id="2051" name="Button 3" hidden="1">
              <a:extLst>
                <a:ext uri="{63B3BB69-23CF-44E3-9099-C40C66FF867C}">
                  <a14:compatExt spid="_x0000_s205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53622</xdr:colOff>
      <xdr:row>29</xdr:row>
      <xdr:rowOff>39041</xdr:rowOff>
    </xdr:from>
    <xdr:to>
      <xdr:col>7</xdr:col>
      <xdr:colOff>711200</xdr:colOff>
      <xdr:row>32</xdr:row>
      <xdr:rowOff>0</xdr:rowOff>
    </xdr:to>
    <xdr:sp macro="" textlink="">
      <xdr:nvSpPr>
        <xdr:cNvPr id="5" name="TekstSylinder 4"/>
        <xdr:cNvSpPr txBox="1"/>
      </xdr:nvSpPr>
      <xdr:spPr>
        <a:xfrm>
          <a:off x="53622" y="5207941"/>
          <a:ext cx="6436078" cy="456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Netto kontantstrøm er i dette tilfellet (230-125)*4 800 - 210 000 = 294 000 for alternativ 1 og (230-115)*4 800 - 170 000 = 382 000 for alternativ b). Vi kunne da alternativt registrert dette i celle B11 og C11.</a:t>
          </a:r>
        </a:p>
      </xdr:txBody>
    </xdr:sp>
    <xdr:clientData/>
  </xdr:twoCellAnchor>
  <mc:AlternateContent xmlns:mc="http://schemas.openxmlformats.org/markup-compatibility/2006">
    <mc:Choice xmlns:a14="http://schemas.microsoft.com/office/drawing/2010/main" Requires="a14">
      <xdr:twoCellAnchor>
        <xdr:from>
          <xdr:col>15</xdr:col>
          <xdr:colOff>495300</xdr:colOff>
          <xdr:row>0</xdr:row>
          <xdr:rowOff>123825</xdr:rowOff>
        </xdr:from>
        <xdr:to>
          <xdr:col>16</xdr:col>
          <xdr:colOff>542925</xdr:colOff>
          <xdr:row>1</xdr:row>
          <xdr:rowOff>200025</xdr:rowOff>
        </xdr:to>
        <xdr:sp macro="" textlink="">
          <xdr:nvSpPr>
            <xdr:cNvPr id="4097" name="Button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twoCellAnchor editAs="oneCell">
    <xdr:from>
      <xdr:col>0</xdr:col>
      <xdr:colOff>0</xdr:colOff>
      <xdr:row>6</xdr:row>
      <xdr:rowOff>0</xdr:rowOff>
    </xdr:from>
    <xdr:to>
      <xdr:col>6</xdr:col>
      <xdr:colOff>383636</xdr:colOff>
      <xdr:row>26</xdr:row>
      <xdr:rowOff>152400</xdr:rowOff>
    </xdr:to>
    <xdr:pic>
      <xdr:nvPicPr>
        <xdr:cNvPr id="7" name="Bild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81100"/>
          <a:ext cx="5336636" cy="3505200"/>
        </a:xfrm>
        <a:prstGeom prst="rect">
          <a:avLst/>
        </a:prstGeom>
      </xdr:spPr>
    </xdr:pic>
    <xdr:clientData/>
  </xdr:twoCellAnchor>
  <xdr:twoCellAnchor editAs="oneCell">
    <xdr:from>
      <xdr:col>8</xdr:col>
      <xdr:colOff>63500</xdr:colOff>
      <xdr:row>29</xdr:row>
      <xdr:rowOff>41518</xdr:rowOff>
    </xdr:from>
    <xdr:to>
      <xdr:col>14</xdr:col>
      <xdr:colOff>635000</xdr:colOff>
      <xdr:row>30</xdr:row>
      <xdr:rowOff>88899</xdr:rowOff>
    </xdr:to>
    <xdr:pic>
      <xdr:nvPicPr>
        <xdr:cNvPr id="8" name="Bild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0" y="5210418"/>
          <a:ext cx="5524500" cy="212481"/>
        </a:xfrm>
        <a:prstGeom prst="rect">
          <a:avLst/>
        </a:prstGeom>
        <a:ln w="12700">
          <a:solidFill>
            <a:schemeClr val="tx1"/>
          </a:solidFill>
        </a:ln>
      </xdr:spPr>
    </xdr:pic>
    <xdr:clientData/>
  </xdr:twoCellAnchor>
  <xdr:twoCellAnchor editAs="oneCell">
    <xdr:from>
      <xdr:col>6</xdr:col>
      <xdr:colOff>292100</xdr:colOff>
      <xdr:row>34</xdr:row>
      <xdr:rowOff>46982</xdr:rowOff>
    </xdr:from>
    <xdr:to>
      <xdr:col>12</xdr:col>
      <xdr:colOff>498078</xdr:colOff>
      <xdr:row>47</xdr:row>
      <xdr:rowOff>0</xdr:rowOff>
    </xdr:to>
    <xdr:pic>
      <xdr:nvPicPr>
        <xdr:cNvPr id="9" name="Bilde 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45100" y="5876282"/>
          <a:ext cx="5158978" cy="2188218"/>
        </a:xfrm>
        <a:prstGeom prst="rect">
          <a:avLst/>
        </a:prstGeom>
      </xdr:spPr>
    </xdr:pic>
    <xdr:clientData/>
  </xdr:twoCellAnchor>
  <xdr:twoCellAnchor editAs="oneCell">
    <xdr:from>
      <xdr:col>0</xdr:col>
      <xdr:colOff>0</xdr:colOff>
      <xdr:row>34</xdr:row>
      <xdr:rowOff>80956</xdr:rowOff>
    </xdr:from>
    <xdr:to>
      <xdr:col>5</xdr:col>
      <xdr:colOff>736600</xdr:colOff>
      <xdr:row>42</xdr:row>
      <xdr:rowOff>76200</xdr:rowOff>
    </xdr:to>
    <xdr:pic>
      <xdr:nvPicPr>
        <xdr:cNvPr id="10" name="Bilde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5910256"/>
          <a:ext cx="4864100" cy="1316044"/>
        </a:xfrm>
        <a:prstGeom prst="rect">
          <a:avLst/>
        </a:prstGeom>
        <a:ln w="12700">
          <a:solidFill>
            <a:schemeClr val="tx1"/>
          </a:solidFill>
        </a:ln>
      </xdr:spPr>
    </xdr:pic>
    <xdr:clientData/>
  </xdr:twoCellAnchor>
  <xdr:twoCellAnchor>
    <xdr:from>
      <xdr:col>6</xdr:col>
      <xdr:colOff>469900</xdr:colOff>
      <xdr:row>6</xdr:row>
      <xdr:rowOff>114300</xdr:rowOff>
    </xdr:from>
    <xdr:to>
      <xdr:col>6</xdr:col>
      <xdr:colOff>804803</xdr:colOff>
      <xdr:row>6</xdr:row>
      <xdr:rowOff>114769</xdr:rowOff>
    </xdr:to>
    <xdr:cxnSp macro="">
      <xdr:nvCxnSpPr>
        <xdr:cNvPr id="12" name="Rett linje 11"/>
        <xdr:cNvCxnSpPr/>
      </xdr:nvCxnSpPr>
      <xdr:spPr bwMode="auto">
        <a:xfrm flipH="1">
          <a:off x="5422900" y="1295400"/>
          <a:ext cx="334903" cy="46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431800</xdr:colOff>
      <xdr:row>24</xdr:row>
      <xdr:rowOff>114300</xdr:rowOff>
    </xdr:from>
    <xdr:to>
      <xdr:col>6</xdr:col>
      <xdr:colOff>766703</xdr:colOff>
      <xdr:row>24</xdr:row>
      <xdr:rowOff>114769</xdr:rowOff>
    </xdr:to>
    <xdr:cxnSp macro="">
      <xdr:nvCxnSpPr>
        <xdr:cNvPr id="13" name="Rett linje 12"/>
        <xdr:cNvCxnSpPr/>
      </xdr:nvCxnSpPr>
      <xdr:spPr bwMode="auto">
        <a:xfrm flipH="1">
          <a:off x="5384800" y="4292600"/>
          <a:ext cx="334903" cy="46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587022</xdr:colOff>
      <xdr:row>24</xdr:row>
      <xdr:rowOff>38101</xdr:rowOff>
    </xdr:from>
    <xdr:to>
      <xdr:col>10</xdr:col>
      <xdr:colOff>330200</xdr:colOff>
      <xdr:row>27</xdr:row>
      <xdr:rowOff>139701</xdr:rowOff>
    </xdr:to>
    <xdr:sp macro="" textlink="">
      <xdr:nvSpPr>
        <xdr:cNvPr id="14" name="TekstSylinder 13"/>
        <xdr:cNvSpPr txBox="1"/>
      </xdr:nvSpPr>
      <xdr:spPr>
        <a:xfrm>
          <a:off x="6365522" y="4216401"/>
          <a:ext cx="2219678" cy="62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Modellen beregner tilbakebetalingstid</a:t>
          </a:r>
          <a:r>
            <a:rPr lang="nb-NO" sz="1100" baseline="0">
              <a:solidFill>
                <a:schemeClr val="dk1"/>
              </a:solidFill>
              <a:effectLst/>
              <a:latin typeface="+mn-lt"/>
              <a:ea typeface="+mn-ea"/>
              <a:cs typeface="+mn-cs"/>
            </a:rPr>
            <a:t> (ca.-tall), nåverdi og internrente basert på de dataene du legger inn.</a:t>
          </a:r>
          <a:endParaRPr lang="nb-NO" sz="1100">
            <a:solidFill>
              <a:schemeClr val="dk1"/>
            </a:solidFill>
            <a:effectLst/>
            <a:latin typeface="+mn-lt"/>
            <a:ea typeface="+mn-ea"/>
            <a:cs typeface="+mn-cs"/>
          </a:endParaRPr>
        </a:p>
      </xdr:txBody>
    </xdr:sp>
    <xdr:clientData/>
  </xdr:twoCellAnchor>
  <xdr:twoCellAnchor>
    <xdr:from>
      <xdr:col>10</xdr:col>
      <xdr:colOff>698500</xdr:colOff>
      <xdr:row>6</xdr:row>
      <xdr:rowOff>139701</xdr:rowOff>
    </xdr:from>
    <xdr:to>
      <xdr:col>14</xdr:col>
      <xdr:colOff>673100</xdr:colOff>
      <xdr:row>8</xdr:row>
      <xdr:rowOff>101601</xdr:rowOff>
    </xdr:to>
    <xdr:sp macro="" textlink="">
      <xdr:nvSpPr>
        <xdr:cNvPr id="15" name="TekstSylinder 14"/>
        <xdr:cNvSpPr txBox="1"/>
      </xdr:nvSpPr>
      <xdr:spPr>
        <a:xfrm>
          <a:off x="8953500" y="1320801"/>
          <a:ext cx="32766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Modellen viser også nåverdikurvene til prosjektene</a:t>
          </a:r>
        </a:p>
      </xdr:txBody>
    </xdr:sp>
    <xdr:clientData/>
  </xdr:twoCellAnchor>
  <xdr:twoCellAnchor editAs="oneCell">
    <xdr:from>
      <xdr:col>10</xdr:col>
      <xdr:colOff>711200</xdr:colOff>
      <xdr:row>8</xdr:row>
      <xdr:rowOff>88900</xdr:rowOff>
    </xdr:from>
    <xdr:to>
      <xdr:col>14</xdr:col>
      <xdr:colOff>92096</xdr:colOff>
      <xdr:row>22</xdr:row>
      <xdr:rowOff>139700</xdr:rowOff>
    </xdr:to>
    <xdr:pic>
      <xdr:nvPicPr>
        <xdr:cNvPr id="11" name="Bilde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966200" y="1625600"/>
          <a:ext cx="2682896" cy="2362200"/>
        </a:xfrm>
        <a:prstGeom prst="rect">
          <a:avLst/>
        </a:prstGeom>
        <a:ln w="15875">
          <a:solidFill>
            <a:schemeClr val="tx1"/>
          </a:solidFill>
        </a:ln>
      </xdr:spPr>
    </xdr:pic>
    <xdr:clientData/>
  </xdr:twoCellAnchor>
  <xdr:twoCellAnchor editAs="oneCell">
    <xdr:from>
      <xdr:col>0</xdr:col>
      <xdr:colOff>50800</xdr:colOff>
      <xdr:row>52</xdr:row>
      <xdr:rowOff>114299</xdr:rowOff>
    </xdr:from>
    <xdr:to>
      <xdr:col>5</xdr:col>
      <xdr:colOff>520700</xdr:colOff>
      <xdr:row>72</xdr:row>
      <xdr:rowOff>110434</xdr:rowOff>
    </xdr:to>
    <xdr:pic>
      <xdr:nvPicPr>
        <xdr:cNvPr id="16" name="Bilde 1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0800" y="9105899"/>
          <a:ext cx="4597400" cy="3298135"/>
        </a:xfrm>
        <a:prstGeom prst="rect">
          <a:avLst/>
        </a:prstGeom>
      </xdr:spPr>
    </xdr:pic>
    <xdr:clientData/>
  </xdr:twoCellAnchor>
  <xdr:twoCellAnchor editAs="oneCell">
    <xdr:from>
      <xdr:col>6</xdr:col>
      <xdr:colOff>292100</xdr:colOff>
      <xdr:row>53</xdr:row>
      <xdr:rowOff>0</xdr:rowOff>
    </xdr:from>
    <xdr:to>
      <xdr:col>13</xdr:col>
      <xdr:colOff>749300</xdr:colOff>
      <xdr:row>78</xdr:row>
      <xdr:rowOff>101600</xdr:rowOff>
    </xdr:to>
    <xdr:pic>
      <xdr:nvPicPr>
        <xdr:cNvPr id="20" name="Bilde 1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245100" y="9156700"/>
          <a:ext cx="6235700" cy="4229100"/>
        </a:xfrm>
        <a:prstGeom prst="rect">
          <a:avLst/>
        </a:prstGeom>
      </xdr:spPr>
    </xdr:pic>
    <xdr:clientData/>
  </xdr:twoCellAnchor>
  <xdr:twoCellAnchor editAs="oneCell">
    <xdr:from>
      <xdr:col>0</xdr:col>
      <xdr:colOff>76200</xdr:colOff>
      <xdr:row>73</xdr:row>
      <xdr:rowOff>76200</xdr:rowOff>
    </xdr:from>
    <xdr:to>
      <xdr:col>5</xdr:col>
      <xdr:colOff>546100</xdr:colOff>
      <xdr:row>93</xdr:row>
      <xdr:rowOff>39020</xdr:rowOff>
    </xdr:to>
    <xdr:pic>
      <xdr:nvPicPr>
        <xdr:cNvPr id="22" name="Bilde 2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6200" y="12534900"/>
          <a:ext cx="4597400" cy="3264820"/>
        </a:xfrm>
        <a:prstGeom prst="rect">
          <a:avLst/>
        </a:prstGeom>
      </xdr:spPr>
    </xdr:pic>
    <xdr:clientData/>
  </xdr:twoCellAnchor>
  <xdr:twoCellAnchor>
    <xdr:from>
      <xdr:col>4</xdr:col>
      <xdr:colOff>215901</xdr:colOff>
      <xdr:row>62</xdr:row>
      <xdr:rowOff>88900</xdr:rowOff>
    </xdr:from>
    <xdr:to>
      <xdr:col>13</xdr:col>
      <xdr:colOff>76200</xdr:colOff>
      <xdr:row>65</xdr:row>
      <xdr:rowOff>152869</xdr:rowOff>
    </xdr:to>
    <xdr:cxnSp macro="">
      <xdr:nvCxnSpPr>
        <xdr:cNvPr id="24" name="Rett linje 23"/>
        <xdr:cNvCxnSpPr/>
      </xdr:nvCxnSpPr>
      <xdr:spPr bwMode="auto">
        <a:xfrm flipH="1">
          <a:off x="3517901" y="10731500"/>
          <a:ext cx="7289799" cy="55926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xdr:col>
      <xdr:colOff>546100</xdr:colOff>
      <xdr:row>61</xdr:row>
      <xdr:rowOff>63500</xdr:rowOff>
    </xdr:from>
    <xdr:to>
      <xdr:col>13</xdr:col>
      <xdr:colOff>101600</xdr:colOff>
      <xdr:row>65</xdr:row>
      <xdr:rowOff>139700</xdr:rowOff>
    </xdr:to>
    <xdr:cxnSp macro="">
      <xdr:nvCxnSpPr>
        <xdr:cNvPr id="26" name="Rett linje 25"/>
        <xdr:cNvCxnSpPr/>
      </xdr:nvCxnSpPr>
      <xdr:spPr bwMode="auto">
        <a:xfrm flipH="1">
          <a:off x="1371600" y="10541000"/>
          <a:ext cx="9461500" cy="7366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xdr:col>
      <xdr:colOff>495300</xdr:colOff>
      <xdr:row>74</xdr:row>
      <xdr:rowOff>63500</xdr:rowOff>
    </xdr:from>
    <xdr:to>
      <xdr:col>13</xdr:col>
      <xdr:colOff>165101</xdr:colOff>
      <xdr:row>87</xdr:row>
      <xdr:rowOff>101600</xdr:rowOff>
    </xdr:to>
    <xdr:cxnSp macro="">
      <xdr:nvCxnSpPr>
        <xdr:cNvPr id="30" name="Rett linje 29"/>
        <xdr:cNvCxnSpPr/>
      </xdr:nvCxnSpPr>
      <xdr:spPr bwMode="auto">
        <a:xfrm flipH="1">
          <a:off x="1320800" y="12687300"/>
          <a:ext cx="9575801" cy="21844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393700</xdr:colOff>
      <xdr:row>82</xdr:row>
      <xdr:rowOff>127000</xdr:rowOff>
    </xdr:from>
    <xdr:to>
      <xdr:col>14</xdr:col>
      <xdr:colOff>225778</xdr:colOff>
      <xdr:row>91</xdr:row>
      <xdr:rowOff>12700</xdr:rowOff>
    </xdr:to>
    <xdr:sp macro="" textlink="">
      <xdr:nvSpPr>
        <xdr:cNvPr id="32" name="TekstSylinder 31"/>
        <xdr:cNvSpPr txBox="1"/>
      </xdr:nvSpPr>
      <xdr:spPr>
        <a:xfrm>
          <a:off x="5346700" y="14071600"/>
          <a:ext cx="643607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Diagrammet viser det samme som du beregner i tabellen, men pga</a:t>
          </a:r>
          <a:r>
            <a:rPr lang="nb-NO" sz="1100" baseline="0">
              <a:solidFill>
                <a:schemeClr val="dk1"/>
              </a:solidFill>
              <a:effectLst/>
              <a:latin typeface="+mn-lt"/>
              <a:ea typeface="+mn-ea"/>
              <a:cs typeface="+mn-cs"/>
            </a:rPr>
            <a:t> skalaen får du ikke tallet så nøyaktig. Grunnen til at stjernediagram likevel benyttes, er at det gir en god og visuell oversikt over følsomhet og kritiske verdier. En investeringsanalyse er en analyse av framtidige kontantstrømmer, og usikkerheten vil ofte være stor når det gjelder å forutsi kontantstrømmene.</a:t>
          </a:r>
          <a:endParaRPr lang="nb-NO" sz="1100">
            <a:solidFill>
              <a:schemeClr val="dk1"/>
            </a:solidFill>
            <a:effectLst/>
            <a:latin typeface="+mn-lt"/>
            <a:ea typeface="+mn-ea"/>
            <a:cs typeface="+mn-cs"/>
          </a:endParaRPr>
        </a:p>
      </xdr:txBody>
    </xdr:sp>
    <xdr:clientData/>
  </xdr:twoCellAnchor>
  <xdr:twoCellAnchor editAs="oneCell">
    <xdr:from>
      <xdr:col>0</xdr:col>
      <xdr:colOff>0</xdr:colOff>
      <xdr:row>99</xdr:row>
      <xdr:rowOff>0</xdr:rowOff>
    </xdr:from>
    <xdr:to>
      <xdr:col>12</xdr:col>
      <xdr:colOff>152400</xdr:colOff>
      <xdr:row>128</xdr:row>
      <xdr:rowOff>43664</xdr:rowOff>
    </xdr:to>
    <xdr:pic>
      <xdr:nvPicPr>
        <xdr:cNvPr id="2" name="Bilde 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16682357"/>
          <a:ext cx="10058400" cy="4778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401320</xdr:colOff>
      <xdr:row>3</xdr:row>
      <xdr:rowOff>12700</xdr:rowOff>
    </xdr:from>
    <xdr:to>
      <xdr:col>16</xdr:col>
      <xdr:colOff>464820</xdr:colOff>
      <xdr:row>21</xdr:row>
      <xdr:rowOff>22860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95</xdr:row>
      <xdr:rowOff>50800</xdr:rowOff>
    </xdr:from>
    <xdr:to>
      <xdr:col>10</xdr:col>
      <xdr:colOff>444500</xdr:colOff>
      <xdr:row>135</xdr:row>
      <xdr:rowOff>76200</xdr:rowOff>
    </xdr:to>
    <xdr:graphicFrame macro="">
      <xdr:nvGraphicFramePr>
        <xdr:cNvPr id="3"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139700</xdr:colOff>
      <xdr:row>74</xdr:row>
      <xdr:rowOff>25400</xdr:rowOff>
    </xdr:from>
    <xdr:to>
      <xdr:col>10</xdr:col>
      <xdr:colOff>431800</xdr:colOff>
      <xdr:row>94</xdr:row>
      <xdr:rowOff>0</xdr:rowOff>
    </xdr:to>
    <xdr:graphicFrame macro="">
      <xdr:nvGraphicFramePr>
        <xdr:cNvPr id="4"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243840</xdr:colOff>
      <xdr:row>3</xdr:row>
      <xdr:rowOff>0</xdr:rowOff>
    </xdr:from>
    <xdr:to>
      <xdr:col>10</xdr:col>
      <xdr:colOff>256540</xdr:colOff>
      <xdr:row>21</xdr:row>
      <xdr:rowOff>10160</xdr:rowOff>
    </xdr:to>
    <xdr:graphicFrame macro="">
      <xdr:nvGraphicFramePr>
        <xdr:cNvPr id="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enableFormatConditionsCalculation="0">
    <pageSetUpPr fitToPage="1"/>
  </sheetPr>
  <dimension ref="A1:X83"/>
  <sheetViews>
    <sheetView showGridLines="0" tabSelected="1" zoomScale="117" zoomScaleNormal="117" zoomScalePageLayoutView="117" workbookViewId="0">
      <pane ySplit="2" topLeftCell="A3" activePane="bottomLeft" state="frozen"/>
      <selection pane="bottomLeft" activeCell="G18" sqref="G18"/>
    </sheetView>
  </sheetViews>
  <sheetFormatPr baseColWidth="10" defaultColWidth="9.140625" defaultRowHeight="14.25"/>
  <cols>
    <col min="1" max="1" width="33.140625" style="2" customWidth="1"/>
    <col min="2" max="2" width="12.85546875" style="2" customWidth="1"/>
    <col min="3" max="3" width="12.7109375" style="2" customWidth="1"/>
    <col min="4" max="4" width="5.7109375" style="2" customWidth="1"/>
    <col min="5" max="5" width="23.140625" style="2" customWidth="1"/>
    <col min="6" max="9" width="11.7109375" style="2" customWidth="1"/>
    <col min="10" max="12" width="12.42578125" style="2" customWidth="1"/>
    <col min="13" max="13" width="12.7109375" style="2" customWidth="1"/>
    <col min="14" max="14" width="12.28515625" style="2" customWidth="1"/>
    <col min="15" max="15" width="9.140625" style="2" hidden="1" customWidth="1"/>
    <col min="16" max="16" width="9.140625" style="8" hidden="1" customWidth="1"/>
    <col min="17" max="17" width="10.7109375" style="8" hidden="1" customWidth="1"/>
    <col min="18" max="18" width="10.85546875" style="8" hidden="1" customWidth="1"/>
    <col min="19" max="19" width="9.28515625" style="8" hidden="1" customWidth="1"/>
    <col min="20" max="24" width="12.28515625" style="2" customWidth="1"/>
    <col min="25" max="16384" width="9.140625" style="2"/>
  </cols>
  <sheetData>
    <row r="1" spans="1:24" ht="21.75" customHeight="1">
      <c r="A1" s="3"/>
      <c r="B1" s="3"/>
      <c r="C1" s="3"/>
      <c r="D1" s="3"/>
      <c r="E1" s="3"/>
      <c r="F1" s="264" t="s">
        <v>85</v>
      </c>
      <c r="G1" s="3"/>
      <c r="H1" s="3"/>
      <c r="I1" s="3"/>
      <c r="J1" s="3"/>
      <c r="K1" s="3"/>
      <c r="L1" s="3"/>
      <c r="M1" s="3"/>
      <c r="N1" s="3"/>
      <c r="O1" s="3"/>
      <c r="P1" s="4"/>
      <c r="Q1" s="4"/>
      <c r="R1" s="9"/>
      <c r="T1" s="3"/>
      <c r="U1" s="3"/>
      <c r="V1" s="3"/>
      <c r="W1" s="3"/>
      <c r="X1" s="3"/>
    </row>
    <row r="2" spans="1:24">
      <c r="A2" s="5"/>
      <c r="B2" s="6"/>
      <c r="C2" s="6"/>
      <c r="D2" s="7"/>
      <c r="E2" s="7"/>
      <c r="F2" s="7"/>
      <c r="G2" s="7"/>
      <c r="H2" s="7"/>
      <c r="I2" s="3"/>
      <c r="J2" s="3"/>
      <c r="K2" s="3"/>
      <c r="L2" s="3"/>
      <c r="M2" s="3"/>
      <c r="N2" s="3"/>
      <c r="O2" s="3"/>
      <c r="P2" s="4"/>
      <c r="Q2" s="4"/>
      <c r="R2" s="9"/>
      <c r="S2" s="10"/>
      <c r="T2" s="3"/>
      <c r="U2" s="3"/>
      <c r="V2" s="3"/>
      <c r="W2" s="3"/>
      <c r="X2" s="3"/>
    </row>
    <row r="3" spans="1:24" ht="23.25">
      <c r="A3" s="25" t="s">
        <v>0</v>
      </c>
      <c r="B3" s="26"/>
      <c r="C3" s="26"/>
      <c r="D3" s="27"/>
      <c r="E3" s="27"/>
      <c r="F3" s="27"/>
      <c r="G3" s="27"/>
      <c r="H3" s="27"/>
      <c r="I3" s="28"/>
      <c r="J3" s="28"/>
      <c r="K3" s="28"/>
      <c r="L3" s="28"/>
      <c r="M3" s="28"/>
      <c r="N3" s="28"/>
      <c r="P3" s="11" t="s">
        <v>1</v>
      </c>
      <c r="Q3" s="11"/>
      <c r="R3" s="11"/>
      <c r="S3"/>
      <c r="T3" s="28"/>
      <c r="U3" s="28"/>
      <c r="V3" s="28"/>
      <c r="W3" s="28"/>
      <c r="X3" s="28"/>
    </row>
    <row r="4" spans="1:24">
      <c r="A4" s="29" t="s">
        <v>2</v>
      </c>
      <c r="B4" s="280"/>
      <c r="C4" s="281"/>
      <c r="D4" s="28" t="s">
        <v>3</v>
      </c>
      <c r="E4" s="266" t="str">
        <f>"Beregning av kritiske verdier "&amp;prosj1</f>
        <v xml:space="preserve">Beregning av kritiske verdier </v>
      </c>
      <c r="F4" s="269"/>
      <c r="G4" s="269"/>
      <c r="H4" s="269"/>
      <c r="I4" s="270"/>
      <c r="J4" s="28"/>
      <c r="K4" s="28"/>
      <c r="L4" s="28"/>
      <c r="M4" s="28"/>
      <c r="N4" s="28"/>
      <c r="P4" s="12" t="s">
        <v>4</v>
      </c>
      <c r="Q4" s="13">
        <f>+B5</f>
        <v>0</v>
      </c>
      <c r="R4" s="13">
        <f>+C5</f>
        <v>0</v>
      </c>
      <c r="S4" s="22"/>
      <c r="T4" s="28"/>
      <c r="U4" s="28"/>
      <c r="V4" s="28"/>
      <c r="W4" s="28"/>
      <c r="X4" s="28"/>
    </row>
    <row r="5" spans="1:24">
      <c r="A5" s="29" t="s">
        <v>5</v>
      </c>
      <c r="B5" s="33"/>
      <c r="C5" s="33"/>
      <c r="D5" s="28"/>
      <c r="E5" s="92" t="s">
        <v>73</v>
      </c>
      <c r="F5" s="94" t="s">
        <v>79</v>
      </c>
      <c r="G5" s="93" t="s">
        <v>74</v>
      </c>
      <c r="H5" s="93" t="s">
        <v>75</v>
      </c>
      <c r="I5" s="95" t="s">
        <v>80</v>
      </c>
      <c r="J5" s="28"/>
      <c r="K5" s="28"/>
      <c r="L5" s="28"/>
      <c r="M5" s="28"/>
      <c r="N5" s="28"/>
      <c r="P5" s="14">
        <v>0</v>
      </c>
      <c r="Q5" s="15">
        <f t="shared" ref="Q5:Q11" si="0">NPV(P5,_ko1)+invest1</f>
        <v>0</v>
      </c>
      <c r="R5" s="15">
        <f t="shared" ref="R5:R11" si="1">NPV(P5,_ko2)+invest2</f>
        <v>0</v>
      </c>
      <c r="S5" s="21"/>
      <c r="T5" s="28"/>
      <c r="U5" s="28"/>
      <c r="V5" s="28"/>
      <c r="W5" s="28"/>
      <c r="X5" s="28"/>
    </row>
    <row r="6" spans="1:24">
      <c r="A6" s="88" t="s">
        <v>82</v>
      </c>
      <c r="B6" s="34"/>
      <c r="C6" s="34"/>
      <c r="D6" s="28"/>
      <c r="E6" s="90" t="s">
        <v>77</v>
      </c>
      <c r="F6" s="256">
        <f>_inv1</f>
        <v>0</v>
      </c>
      <c r="G6" s="102"/>
      <c r="H6" s="256" t="str">
        <f>IF(F6*G6&lt;&gt;0,G6-F6,"")</f>
        <v/>
      </c>
      <c r="I6" s="260" t="str">
        <f>IF(F6*G6&lt;&gt;0,H6/F6,"")</f>
        <v/>
      </c>
      <c r="J6" s="28"/>
      <c r="K6" s="28"/>
      <c r="L6" s="28"/>
      <c r="M6" s="28"/>
      <c r="N6" s="28"/>
      <c r="P6" s="14">
        <f t="shared" ref="P6:P11" si="2">P5+0.05</f>
        <v>0.05</v>
      </c>
      <c r="Q6" s="15">
        <f t="shared" si="0"/>
        <v>0</v>
      </c>
      <c r="R6" s="15">
        <f t="shared" si="1"/>
        <v>0</v>
      </c>
      <c r="S6" s="21"/>
      <c r="T6" s="28"/>
      <c r="U6" s="28"/>
      <c r="V6" s="28"/>
      <c r="W6" s="28"/>
      <c r="X6" s="28"/>
    </row>
    <row r="7" spans="1:24">
      <c r="A7" s="29" t="s">
        <v>6</v>
      </c>
      <c r="B7" s="35"/>
      <c r="C7" s="35"/>
      <c r="D7" s="28"/>
      <c r="E7" s="90" t="s">
        <v>17</v>
      </c>
      <c r="F7" s="257">
        <f>rente1</f>
        <v>0</v>
      </c>
      <c r="G7" s="261" t="str">
        <f>B21</f>
        <v/>
      </c>
      <c r="H7" s="261" t="str">
        <f>IF(G7="","",IF((F7-G7)&lt;&gt;0,G7-F7,""))</f>
        <v/>
      </c>
      <c r="I7" s="260" t="str">
        <f>IF(G7="","",IF((F7-G7)&lt;&gt;0,H7/F7,""))</f>
        <v/>
      </c>
      <c r="J7" s="28"/>
      <c r="K7" s="28"/>
      <c r="L7" s="28"/>
      <c r="M7" s="28"/>
      <c r="N7" s="28"/>
      <c r="P7" s="14">
        <f t="shared" si="2"/>
        <v>0.1</v>
      </c>
      <c r="Q7" s="15">
        <f t="shared" si="0"/>
        <v>0</v>
      </c>
      <c r="R7" s="15">
        <f t="shared" si="1"/>
        <v>0</v>
      </c>
      <c r="S7" s="21"/>
      <c r="T7" s="28"/>
      <c r="U7" s="28"/>
      <c r="V7" s="28"/>
      <c r="W7" s="28"/>
      <c r="X7" s="28"/>
    </row>
    <row r="8" spans="1:24">
      <c r="A8" s="88" t="s">
        <v>72</v>
      </c>
      <c r="B8" s="34"/>
      <c r="C8" s="34"/>
      <c r="D8" s="28"/>
      <c r="E8" s="91" t="s">
        <v>81</v>
      </c>
      <c r="F8" s="256">
        <f>rest1</f>
        <v>0</v>
      </c>
      <c r="G8" s="102"/>
      <c r="H8" s="256" t="str">
        <f>IF(F8*G8&lt;&gt;0,G8-F8,"")</f>
        <v/>
      </c>
      <c r="I8" s="260" t="str">
        <f t="shared" ref="I8:I13" si="3">IF(F8*G8&lt;&gt;0,H8/F8,"")</f>
        <v/>
      </c>
      <c r="J8" s="28"/>
      <c r="K8" s="28"/>
      <c r="L8" s="28"/>
      <c r="M8" s="28"/>
      <c r="N8" s="28"/>
      <c r="P8" s="14">
        <f t="shared" si="2"/>
        <v>0.15000000000000002</v>
      </c>
      <c r="Q8" s="15">
        <f t="shared" si="0"/>
        <v>0</v>
      </c>
      <c r="R8" s="15">
        <f t="shared" si="1"/>
        <v>0</v>
      </c>
      <c r="S8" s="21"/>
      <c r="T8" s="28"/>
      <c r="U8" s="28"/>
      <c r="V8" s="28"/>
      <c r="W8" s="28"/>
      <c r="X8" s="28"/>
    </row>
    <row r="9" spans="1:24">
      <c r="A9" s="29" t="s">
        <v>7</v>
      </c>
      <c r="B9" s="34"/>
      <c r="C9" s="34"/>
      <c r="D9" s="28"/>
      <c r="E9" s="91" t="s">
        <v>88</v>
      </c>
      <c r="F9" s="256">
        <f>_oml1</f>
        <v>0</v>
      </c>
      <c r="G9" s="102"/>
      <c r="H9" s="256" t="str">
        <f>IF(F9*G9&lt;&gt;0,G9-F9,"")</f>
        <v/>
      </c>
      <c r="I9" s="260" t="str">
        <f t="shared" si="3"/>
        <v/>
      </c>
      <c r="J9" s="28"/>
      <c r="K9" s="28"/>
      <c r="L9" s="28"/>
      <c r="M9" s="28"/>
      <c r="N9" s="28"/>
      <c r="P9" s="14">
        <f t="shared" si="2"/>
        <v>0.2</v>
      </c>
      <c r="Q9" s="15">
        <f t="shared" si="0"/>
        <v>0</v>
      </c>
      <c r="R9" s="15">
        <f t="shared" si="1"/>
        <v>0</v>
      </c>
      <c r="S9" s="21"/>
      <c r="T9" s="28"/>
      <c r="U9" s="28"/>
      <c r="V9" s="28"/>
      <c r="W9" s="28"/>
      <c r="X9" s="28"/>
    </row>
    <row r="10" spans="1:24">
      <c r="A10" s="30" t="s">
        <v>8</v>
      </c>
      <c r="B10" s="36"/>
      <c r="C10" s="36"/>
      <c r="D10" s="28"/>
      <c r="E10" s="91" t="s">
        <v>18</v>
      </c>
      <c r="F10" s="258">
        <f>pris1</f>
        <v>0</v>
      </c>
      <c r="G10" s="103"/>
      <c r="H10" s="258" t="str">
        <f>IF(F10*G10&lt;&gt;0,F10-G10,"")</f>
        <v/>
      </c>
      <c r="I10" s="260" t="str">
        <f t="shared" si="3"/>
        <v/>
      </c>
      <c r="J10" s="28"/>
      <c r="K10" s="28"/>
      <c r="L10" s="28"/>
      <c r="M10" s="28"/>
      <c r="N10" s="28"/>
      <c r="P10" s="14">
        <f t="shared" si="2"/>
        <v>0.25</v>
      </c>
      <c r="Q10" s="15">
        <f t="shared" si="0"/>
        <v>0</v>
      </c>
      <c r="R10" s="15">
        <f t="shared" si="1"/>
        <v>0</v>
      </c>
      <c r="S10" s="21"/>
      <c r="T10" s="28"/>
      <c r="U10" s="28"/>
      <c r="V10" s="28"/>
      <c r="W10" s="28"/>
      <c r="X10" s="28"/>
    </row>
    <row r="11" spans="1:24">
      <c r="A11" s="30" t="s">
        <v>9</v>
      </c>
      <c r="B11" s="37"/>
      <c r="C11" s="37"/>
      <c r="D11" s="28"/>
      <c r="E11" s="91" t="s">
        <v>61</v>
      </c>
      <c r="F11" s="258">
        <f>_vek1</f>
        <v>0</v>
      </c>
      <c r="G11" s="103"/>
      <c r="H11" s="258" t="str">
        <f>IF(F11*G11&lt;&gt;0,G11-F11,"")</f>
        <v/>
      </c>
      <c r="I11" s="260" t="str">
        <f t="shared" si="3"/>
        <v/>
      </c>
      <c r="J11" s="28"/>
      <c r="K11" s="28"/>
      <c r="L11" s="28"/>
      <c r="M11" s="28"/>
      <c r="N11" s="28"/>
      <c r="P11" s="14">
        <f t="shared" si="2"/>
        <v>0.3</v>
      </c>
      <c r="Q11" s="15">
        <f t="shared" si="0"/>
        <v>0</v>
      </c>
      <c r="R11" s="15">
        <f t="shared" si="1"/>
        <v>0</v>
      </c>
      <c r="S11" s="21"/>
      <c r="T11" s="28"/>
      <c r="U11" s="28"/>
      <c r="V11" s="28"/>
      <c r="W11" s="28"/>
      <c r="X11" s="28"/>
    </row>
    <row r="12" spans="1:24">
      <c r="A12" s="50" t="s">
        <v>10</v>
      </c>
      <c r="B12" s="49"/>
      <c r="C12" s="49"/>
      <c r="D12" s="28"/>
      <c r="E12" s="90" t="s">
        <v>76</v>
      </c>
      <c r="F12" s="256">
        <f>_ftk1</f>
        <v>0</v>
      </c>
      <c r="G12" s="102"/>
      <c r="H12" s="256" t="str">
        <f>IF(F12*G12&lt;&gt;0,G12-F12,"")</f>
        <v/>
      </c>
      <c r="I12" s="260" t="str">
        <f t="shared" si="3"/>
        <v/>
      </c>
      <c r="J12" s="28"/>
      <c r="K12" s="28"/>
      <c r="L12" s="28"/>
      <c r="M12" s="28"/>
      <c r="N12" s="28"/>
      <c r="P12" s="14">
        <f t="shared" ref="P12:P23" si="4">P11+0.05</f>
        <v>0.35</v>
      </c>
      <c r="Q12" s="15">
        <f t="shared" ref="Q12:Q33" si="5">NPV(P12,_ko1)+invest1</f>
        <v>0</v>
      </c>
      <c r="R12" s="15">
        <f t="shared" ref="R12:R33" si="6">NPV(P12,_ko2)+invest2</f>
        <v>0</v>
      </c>
      <c r="S12" s="21"/>
      <c r="T12" s="28"/>
      <c r="U12" s="28"/>
      <c r="V12" s="28"/>
      <c r="W12" s="28"/>
      <c r="X12" s="28"/>
    </row>
    <row r="13" spans="1:24">
      <c r="A13" s="54" t="s">
        <v>11</v>
      </c>
      <c r="B13" s="49"/>
      <c r="C13" s="49"/>
      <c r="D13" s="28"/>
      <c r="E13" s="101" t="s">
        <v>86</v>
      </c>
      <c r="F13" s="259">
        <f>_enh1</f>
        <v>0</v>
      </c>
      <c r="G13" s="104"/>
      <c r="H13" s="259" t="str">
        <f>IF(F13*G13&lt;&gt;0,F13-G13,"")</f>
        <v/>
      </c>
      <c r="I13" s="262" t="str">
        <f t="shared" si="3"/>
        <v/>
      </c>
      <c r="J13" s="28"/>
      <c r="K13" s="28"/>
      <c r="L13" s="28"/>
      <c r="M13" s="28"/>
      <c r="N13" s="28"/>
      <c r="P13" s="14">
        <f t="shared" si="4"/>
        <v>0.39999999999999997</v>
      </c>
      <c r="Q13" s="15">
        <f t="shared" si="5"/>
        <v>0</v>
      </c>
      <c r="R13" s="15">
        <f t="shared" si="6"/>
        <v>0</v>
      </c>
      <c r="S13" s="21"/>
      <c r="T13" s="28"/>
      <c r="U13" s="28"/>
      <c r="V13" s="28"/>
      <c r="W13" s="28"/>
      <c r="X13" s="28"/>
    </row>
    <row r="14" spans="1:24">
      <c r="A14" s="29" t="s">
        <v>12</v>
      </c>
      <c r="B14" s="52"/>
      <c r="C14" s="52"/>
      <c r="D14" s="28"/>
      <c r="E14" s="96"/>
      <c r="F14" s="32"/>
      <c r="G14" s="32"/>
      <c r="H14" s="32"/>
      <c r="I14" s="32"/>
      <c r="J14" s="28"/>
      <c r="K14" s="28"/>
      <c r="L14" s="28"/>
      <c r="M14" s="28"/>
      <c r="N14" s="28"/>
      <c r="P14" s="14">
        <f t="shared" si="4"/>
        <v>0.44999999999999996</v>
      </c>
      <c r="Q14" s="15">
        <f t="shared" si="5"/>
        <v>0</v>
      </c>
      <c r="R14" s="15">
        <f t="shared" si="6"/>
        <v>0</v>
      </c>
      <c r="S14" s="21"/>
      <c r="T14" s="28"/>
      <c r="U14" s="28"/>
      <c r="V14" s="28"/>
      <c r="W14" s="28"/>
      <c r="X14" s="28"/>
    </row>
    <row r="15" spans="1:24">
      <c r="A15" s="29" t="s">
        <v>13</v>
      </c>
      <c r="B15" s="53"/>
      <c r="C15" s="53"/>
      <c r="D15" s="28"/>
      <c r="E15" s="266" t="str">
        <f>"Beregning av kritiske verdier "&amp;prosj2</f>
        <v xml:space="preserve">Beregning av kritiske verdier </v>
      </c>
      <c r="F15" s="267"/>
      <c r="G15" s="267"/>
      <c r="H15" s="267"/>
      <c r="I15" s="268"/>
      <c r="J15" s="28"/>
      <c r="K15" s="28"/>
      <c r="L15" s="28"/>
      <c r="M15" s="28"/>
      <c r="N15" s="28"/>
      <c r="P15" s="14">
        <f t="shared" si="4"/>
        <v>0.49999999999999994</v>
      </c>
      <c r="Q15" s="15">
        <f t="shared" si="5"/>
        <v>0</v>
      </c>
      <c r="R15" s="15">
        <f t="shared" si="6"/>
        <v>0</v>
      </c>
      <c r="S15" s="21"/>
      <c r="T15" s="28"/>
      <c r="U15" s="28"/>
      <c r="V15" s="28"/>
      <c r="W15" s="28"/>
      <c r="X15" s="28"/>
    </row>
    <row r="16" spans="1:24">
      <c r="A16" s="89" t="s">
        <v>78</v>
      </c>
      <c r="B16" s="34"/>
      <c r="C16" s="51"/>
      <c r="D16" s="28"/>
      <c r="E16" s="92" t="s">
        <v>73</v>
      </c>
      <c r="F16" s="94" t="s">
        <v>79</v>
      </c>
      <c r="G16" s="93" t="s">
        <v>74</v>
      </c>
      <c r="H16" s="93" t="s">
        <v>75</v>
      </c>
      <c r="I16" s="95" t="s">
        <v>80</v>
      </c>
      <c r="J16" s="28"/>
      <c r="K16" s="28"/>
      <c r="L16" s="28"/>
      <c r="M16" s="28"/>
      <c r="N16" s="28"/>
      <c r="P16" s="14">
        <f t="shared" si="4"/>
        <v>0.54999999999999993</v>
      </c>
      <c r="Q16" s="15">
        <f t="shared" si="5"/>
        <v>0</v>
      </c>
      <c r="R16" s="15">
        <f t="shared" si="6"/>
        <v>0</v>
      </c>
      <c r="T16" s="28"/>
      <c r="U16" s="28"/>
      <c r="V16" s="28"/>
      <c r="W16" s="28"/>
      <c r="X16" s="28"/>
    </row>
    <row r="17" spans="1:24">
      <c r="A17" s="89" t="s">
        <v>87</v>
      </c>
      <c r="B17" s="37"/>
      <c r="C17" s="37"/>
      <c r="D17" s="28"/>
      <c r="E17" s="90" t="s">
        <v>77</v>
      </c>
      <c r="F17" s="256">
        <f>_inv2</f>
        <v>0</v>
      </c>
      <c r="G17" s="102"/>
      <c r="H17" s="256" t="str">
        <f>IF(F17*G17&lt;&gt;0,G17-F17,"")</f>
        <v/>
      </c>
      <c r="I17" s="260" t="str">
        <f>IF(F17*G17&lt;&gt;0,H17/F17,"")</f>
        <v/>
      </c>
      <c r="J17" s="28"/>
      <c r="K17" s="28"/>
      <c r="L17" s="28"/>
      <c r="M17" s="28"/>
      <c r="N17" s="28"/>
      <c r="P17" s="14">
        <f t="shared" si="4"/>
        <v>0.6</v>
      </c>
      <c r="Q17" s="15">
        <f t="shared" si="5"/>
        <v>0</v>
      </c>
      <c r="R17" s="15">
        <f t="shared" si="6"/>
        <v>0</v>
      </c>
      <c r="T17" s="28"/>
      <c r="U17" s="28"/>
      <c r="V17" s="28"/>
      <c r="W17" s="28"/>
      <c r="X17" s="28"/>
    </row>
    <row r="18" spans="1:24">
      <c r="A18" s="48"/>
      <c r="B18" s="31"/>
      <c r="C18" s="31"/>
      <c r="D18" s="28"/>
      <c r="E18" s="90" t="s">
        <v>17</v>
      </c>
      <c r="F18" s="257">
        <f>rente2</f>
        <v>0</v>
      </c>
      <c r="G18" s="261" t="str">
        <f>C21</f>
        <v/>
      </c>
      <c r="H18" s="261" t="str">
        <f>IF(G18="","",IF((F18-G18)&lt;&gt;0,G18-F18,""))</f>
        <v/>
      </c>
      <c r="I18" s="260" t="str">
        <f>IF(G18="","",IF((F18-G18)&lt;&gt;0,H18/F18,""))</f>
        <v/>
      </c>
      <c r="J18" s="28"/>
      <c r="K18" s="28"/>
      <c r="L18" s="28"/>
      <c r="M18" s="28"/>
      <c r="N18" s="28"/>
      <c r="P18" s="14">
        <f t="shared" si="4"/>
        <v>0.65</v>
      </c>
      <c r="Q18" s="15">
        <f t="shared" si="5"/>
        <v>0</v>
      </c>
      <c r="R18" s="15">
        <f t="shared" si="6"/>
        <v>0</v>
      </c>
      <c r="T18" s="28"/>
      <c r="U18" s="28"/>
      <c r="V18" s="28"/>
      <c r="W18" s="28"/>
      <c r="X18" s="28"/>
    </row>
    <row r="19" spans="1:24">
      <c r="A19" s="247" t="s">
        <v>14</v>
      </c>
      <c r="B19" s="248" t="str">
        <f>IF(_inv1=0,"Se tabell",IF(_lev1=0,"",IF(SUM(_ko1)=0,"",-invest1/((SUM(_ko1)-rest1)/_lev1))))</f>
        <v>Se tabell</v>
      </c>
      <c r="C19" s="249" t="str">
        <f>IF(_inv2=0,"Se tabell",IF(_lev2=0,"",IF(SUM(_ko2)=0,"",-invest2/((SUM(_ko2)-rest2)/_lev2))))</f>
        <v>Se tabell</v>
      </c>
      <c r="D19" s="28"/>
      <c r="E19" s="91" t="s">
        <v>81</v>
      </c>
      <c r="F19" s="256">
        <f>rest2</f>
        <v>0</v>
      </c>
      <c r="G19" s="102"/>
      <c r="H19" s="256" t="str">
        <f>IF(F19*G19&lt;&gt;0,G19-F19,"")</f>
        <v/>
      </c>
      <c r="I19" s="260" t="str">
        <f t="shared" ref="I19:I24" si="7">IF(F19*G19&lt;&gt;0,H19/F19,"")</f>
        <v/>
      </c>
      <c r="J19" s="28"/>
      <c r="K19" s="28"/>
      <c r="L19" s="28"/>
      <c r="M19" s="28"/>
      <c r="N19" s="28"/>
      <c r="P19" s="14">
        <f t="shared" si="4"/>
        <v>0.70000000000000007</v>
      </c>
      <c r="Q19" s="15">
        <f t="shared" si="5"/>
        <v>0</v>
      </c>
      <c r="R19" s="15">
        <f t="shared" si="6"/>
        <v>0</v>
      </c>
      <c r="T19" s="28"/>
      <c r="U19" s="28"/>
      <c r="V19" s="28"/>
      <c r="W19" s="28"/>
      <c r="X19" s="28"/>
    </row>
    <row r="20" spans="1:24" s="1" customFormat="1" ht="12.75">
      <c r="A20" s="250" t="s">
        <v>15</v>
      </c>
      <c r="B20" s="251">
        <f>NPV(rente1,_ko1)+invest1</f>
        <v>0</v>
      </c>
      <c r="C20" s="252">
        <f>NPV(rente2,_ko2)+invest2</f>
        <v>0</v>
      </c>
      <c r="D20" s="32"/>
      <c r="E20" s="91" t="s">
        <v>88</v>
      </c>
      <c r="F20" s="256">
        <f>_oml2</f>
        <v>0</v>
      </c>
      <c r="G20" s="102"/>
      <c r="H20" s="256" t="str">
        <f>IF(F20*G20&lt;&gt;0,G20-F20,"")</f>
        <v/>
      </c>
      <c r="I20" s="260" t="str">
        <f t="shared" si="7"/>
        <v/>
      </c>
      <c r="J20" s="32"/>
      <c r="K20" s="32"/>
      <c r="L20" s="32"/>
      <c r="M20" s="32"/>
      <c r="N20" s="32"/>
      <c r="P20" s="14">
        <f t="shared" si="4"/>
        <v>0.75000000000000011</v>
      </c>
      <c r="Q20" s="15">
        <f t="shared" si="5"/>
        <v>0</v>
      </c>
      <c r="R20" s="15">
        <f t="shared" si="6"/>
        <v>0</v>
      </c>
      <c r="S20" s="8"/>
      <c r="T20" s="32"/>
      <c r="U20" s="32"/>
      <c r="V20" s="32"/>
      <c r="W20" s="32"/>
      <c r="X20" s="32"/>
    </row>
    <row r="21" spans="1:24" s="1" customFormat="1" ht="12.75">
      <c r="A21" s="253" t="s">
        <v>16</v>
      </c>
      <c r="B21" s="254" t="str">
        <f>IF(_lev1=0,"",IRR(_ko12,rente1))</f>
        <v/>
      </c>
      <c r="C21" s="255" t="str">
        <f>IF(_lev2=0,"",IRR(_ko22,rente2))</f>
        <v/>
      </c>
      <c r="D21" s="32"/>
      <c r="E21" s="91" t="s">
        <v>18</v>
      </c>
      <c r="F21" s="258">
        <f>pris2</f>
        <v>0</v>
      </c>
      <c r="G21" s="103"/>
      <c r="H21" s="258" t="str">
        <f>IF(F21*G21&lt;&gt;0,F21-G21,"")</f>
        <v/>
      </c>
      <c r="I21" s="260" t="str">
        <f t="shared" si="7"/>
        <v/>
      </c>
      <c r="J21" s="32"/>
      <c r="K21" s="32"/>
      <c r="L21" s="32"/>
      <c r="M21" s="32"/>
      <c r="N21" s="32"/>
      <c r="P21" s="14">
        <f t="shared" si="4"/>
        <v>0.80000000000000016</v>
      </c>
      <c r="Q21" s="15">
        <f t="shared" si="5"/>
        <v>0</v>
      </c>
      <c r="R21" s="15">
        <f t="shared" si="6"/>
        <v>0</v>
      </c>
      <c r="S21" s="8"/>
      <c r="T21" s="32"/>
      <c r="U21" s="32"/>
      <c r="V21" s="32"/>
      <c r="W21" s="32"/>
      <c r="X21" s="32"/>
    </row>
    <row r="22" spans="1:24" s="1" customFormat="1" ht="12.75">
      <c r="A22" s="32"/>
      <c r="B22" s="32"/>
      <c r="C22" s="32"/>
      <c r="D22" s="32"/>
      <c r="E22" s="91" t="s">
        <v>61</v>
      </c>
      <c r="F22" s="258">
        <f>_vek2</f>
        <v>0</v>
      </c>
      <c r="G22" s="103"/>
      <c r="H22" s="258" t="str">
        <f>IF(F22*G22&lt;&gt;0,G22-F22,"")</f>
        <v/>
      </c>
      <c r="I22" s="260" t="str">
        <f t="shared" si="7"/>
        <v/>
      </c>
      <c r="J22" s="32"/>
      <c r="K22" s="32"/>
      <c r="L22" s="32"/>
      <c r="M22" s="32"/>
      <c r="N22" s="32"/>
      <c r="P22" s="14">
        <f t="shared" si="4"/>
        <v>0.8500000000000002</v>
      </c>
      <c r="Q22" s="15">
        <f t="shared" si="5"/>
        <v>0</v>
      </c>
      <c r="R22" s="15">
        <f t="shared" si="6"/>
        <v>0</v>
      </c>
      <c r="S22" s="8"/>
      <c r="T22" s="32"/>
      <c r="U22" s="32"/>
      <c r="V22" s="32"/>
      <c r="W22" s="32"/>
      <c r="X22" s="32"/>
    </row>
    <row r="23" spans="1:24" s="1" customFormat="1" ht="12.75">
      <c r="A23" s="97"/>
      <c r="B23" s="100" t="s">
        <v>83</v>
      </c>
      <c r="C23" s="99">
        <v>0.1</v>
      </c>
      <c r="D23" s="96"/>
      <c r="E23" s="90" t="s">
        <v>76</v>
      </c>
      <c r="F23" s="256">
        <f>_ftk2</f>
        <v>0</v>
      </c>
      <c r="G23" s="102"/>
      <c r="H23" s="256" t="str">
        <f>IF(F23*G23&lt;&gt;0,G23-F23,"")</f>
        <v/>
      </c>
      <c r="I23" s="260" t="str">
        <f t="shared" si="7"/>
        <v/>
      </c>
      <c r="J23" s="32"/>
      <c r="K23" s="32"/>
      <c r="L23" s="32"/>
      <c r="M23" s="32"/>
      <c r="N23" s="32"/>
      <c r="P23" s="14">
        <f t="shared" si="4"/>
        <v>0.90000000000000024</v>
      </c>
      <c r="Q23" s="15">
        <f t="shared" si="5"/>
        <v>0</v>
      </c>
      <c r="R23" s="15">
        <f t="shared" si="6"/>
        <v>0</v>
      </c>
      <c r="S23" s="8"/>
      <c r="T23" s="32"/>
      <c r="U23" s="32"/>
      <c r="V23" s="32"/>
      <c r="W23" s="32"/>
      <c r="X23" s="32"/>
    </row>
    <row r="24" spans="1:24" s="1" customFormat="1" ht="12.75">
      <c r="A24" s="97"/>
      <c r="B24" s="100"/>
      <c r="C24" s="85"/>
      <c r="D24" s="96"/>
      <c r="E24" s="101" t="s">
        <v>86</v>
      </c>
      <c r="F24" s="259">
        <f>_enh2</f>
        <v>0</v>
      </c>
      <c r="G24" s="104"/>
      <c r="H24" s="259" t="str">
        <f>IF(F24*G24&lt;&gt;0,F24-G24,"")</f>
        <v/>
      </c>
      <c r="I24" s="262" t="str">
        <f t="shared" si="7"/>
        <v/>
      </c>
      <c r="J24" s="32"/>
      <c r="K24" s="32"/>
      <c r="L24" s="32"/>
      <c r="M24" s="32"/>
      <c r="N24" s="32"/>
      <c r="P24" s="14"/>
      <c r="Q24" s="15"/>
      <c r="R24" s="15"/>
      <c r="S24" s="8"/>
      <c r="T24" s="32"/>
      <c r="U24" s="32"/>
      <c r="V24" s="32"/>
      <c r="W24" s="32"/>
      <c r="X24" s="32"/>
    </row>
    <row r="25" spans="1:24" s="1" customFormat="1" ht="12.75">
      <c r="A25" s="97"/>
      <c r="B25" s="84"/>
      <c r="C25" s="85"/>
      <c r="D25" s="98"/>
      <c r="E25" s="96"/>
      <c r="F25" s="32"/>
      <c r="G25" s="32"/>
      <c r="H25" s="32"/>
      <c r="I25" s="32"/>
      <c r="J25" s="32"/>
      <c r="K25" s="32"/>
      <c r="L25" s="32"/>
      <c r="M25" s="32"/>
      <c r="N25" s="32"/>
      <c r="P25" s="14"/>
      <c r="Q25" s="15"/>
      <c r="R25" s="15"/>
      <c r="S25" s="8"/>
      <c r="T25" s="32"/>
      <c r="U25" s="32"/>
      <c r="V25" s="32"/>
      <c r="W25" s="32"/>
      <c r="X25" s="32"/>
    </row>
    <row r="26" spans="1:24" s="1" customFormat="1" ht="12.75">
      <c r="A26" s="282" t="str">
        <f>IF(prosj1="","","Prosjekt "&amp;prosj1)</f>
        <v/>
      </c>
      <c r="B26" s="282"/>
      <c r="C26" s="282"/>
      <c r="D26" s="282"/>
      <c r="E26" s="282" t="str">
        <f>IF(prosj2="","","Prosjekt "&amp;prosj2)</f>
        <v/>
      </c>
      <c r="F26" s="282"/>
      <c r="G26" s="282"/>
      <c r="H26" s="282"/>
      <c r="I26" s="282"/>
      <c r="J26" s="32"/>
      <c r="K26" s="32"/>
      <c r="L26" s="32"/>
      <c r="M26" s="32"/>
      <c r="N26" s="32"/>
      <c r="P26" s="14">
        <f>P23+0.05</f>
        <v>0.95000000000000029</v>
      </c>
      <c r="Q26" s="15">
        <f t="shared" si="5"/>
        <v>0</v>
      </c>
      <c r="R26" s="15">
        <f t="shared" si="6"/>
        <v>0</v>
      </c>
      <c r="S26" s="8"/>
      <c r="T26" s="32"/>
      <c r="U26" s="32"/>
      <c r="V26" s="32"/>
      <c r="W26" s="32"/>
      <c r="X26" s="32"/>
    </row>
    <row r="27" spans="1:24" s="1" customFormat="1" ht="12.75">
      <c r="A27" s="96"/>
      <c r="B27" s="96"/>
      <c r="C27" s="96"/>
      <c r="D27" s="96"/>
      <c r="E27" s="96"/>
      <c r="F27" s="32"/>
      <c r="G27" s="32"/>
      <c r="H27" s="32"/>
      <c r="I27" s="32"/>
      <c r="J27" s="32"/>
      <c r="K27" s="32"/>
      <c r="L27" s="32"/>
      <c r="M27" s="32"/>
      <c r="N27" s="32"/>
      <c r="P27" s="14"/>
      <c r="Q27" s="15"/>
      <c r="R27" s="15"/>
      <c r="S27" s="8"/>
      <c r="T27" s="32"/>
      <c r="U27" s="32"/>
      <c r="V27" s="32"/>
      <c r="W27" s="32"/>
      <c r="X27" s="32"/>
    </row>
    <row r="28" spans="1:24" s="1" customFormat="1" ht="12.75">
      <c r="A28" s="96"/>
      <c r="B28" s="96"/>
      <c r="C28" s="96"/>
      <c r="D28" s="96"/>
      <c r="E28" s="96"/>
      <c r="F28" s="32"/>
      <c r="G28" s="32"/>
      <c r="H28" s="32"/>
      <c r="I28" s="32"/>
      <c r="J28" s="32"/>
      <c r="K28" s="32"/>
      <c r="L28" s="32"/>
      <c r="M28" s="32"/>
      <c r="N28" s="32"/>
      <c r="P28" s="14"/>
      <c r="Q28" s="15"/>
      <c r="R28" s="15"/>
      <c r="S28" s="8"/>
      <c r="T28" s="32"/>
      <c r="U28" s="32"/>
      <c r="V28" s="32"/>
      <c r="W28" s="32"/>
      <c r="X28" s="32"/>
    </row>
    <row r="29" spans="1:24" s="1" customFormat="1" ht="12.75">
      <c r="A29" s="96"/>
      <c r="B29" s="96"/>
      <c r="C29" s="96"/>
      <c r="D29" s="96"/>
      <c r="E29" s="96"/>
      <c r="F29" s="32"/>
      <c r="G29" s="32"/>
      <c r="H29" s="32"/>
      <c r="I29" s="32"/>
      <c r="J29" s="32"/>
      <c r="K29" s="32"/>
      <c r="L29" s="32"/>
      <c r="M29" s="32"/>
      <c r="N29" s="32"/>
      <c r="P29" s="14"/>
      <c r="Q29" s="15"/>
      <c r="R29" s="15"/>
      <c r="S29" s="8"/>
      <c r="T29" s="32"/>
      <c r="U29" s="32"/>
      <c r="V29" s="32"/>
      <c r="W29" s="32"/>
      <c r="X29" s="32"/>
    </row>
    <row r="30" spans="1:24" s="1" customFormat="1" ht="12.75">
      <c r="A30" s="96"/>
      <c r="B30" s="96"/>
      <c r="C30" s="96"/>
      <c r="D30" s="96"/>
      <c r="E30" s="96"/>
      <c r="F30" s="32"/>
      <c r="G30" s="32"/>
      <c r="H30" s="32"/>
      <c r="I30" s="32"/>
      <c r="J30" s="32"/>
      <c r="K30" s="32"/>
      <c r="L30" s="32"/>
      <c r="M30" s="32"/>
      <c r="N30" s="32"/>
      <c r="P30" s="14"/>
      <c r="Q30" s="15"/>
      <c r="R30" s="15"/>
      <c r="S30" s="8"/>
      <c r="T30" s="32"/>
      <c r="U30" s="32"/>
      <c r="V30" s="32"/>
      <c r="W30" s="32"/>
      <c r="X30" s="32"/>
    </row>
    <row r="31" spans="1:24" s="1" customFormat="1" ht="12.75">
      <c r="A31" s="96"/>
      <c r="B31" s="96"/>
      <c r="C31" s="96"/>
      <c r="D31" s="96"/>
      <c r="E31" s="96"/>
      <c r="F31" s="32"/>
      <c r="G31" s="32"/>
      <c r="H31" s="32"/>
      <c r="I31" s="32"/>
      <c r="J31" s="32"/>
      <c r="K31" s="32"/>
      <c r="L31" s="32"/>
      <c r="M31" s="32"/>
      <c r="N31" s="32"/>
      <c r="P31" s="14"/>
      <c r="Q31" s="15"/>
      <c r="R31" s="15"/>
      <c r="S31" s="8"/>
      <c r="T31" s="32"/>
      <c r="U31" s="32"/>
      <c r="V31" s="32"/>
      <c r="W31" s="32"/>
      <c r="X31" s="32"/>
    </row>
    <row r="32" spans="1:24" s="1" customFormat="1" ht="12.75">
      <c r="A32" s="96"/>
      <c r="B32" s="96"/>
      <c r="C32" s="96"/>
      <c r="D32" s="96"/>
      <c r="E32" s="96"/>
      <c r="F32" s="32"/>
      <c r="G32" s="32"/>
      <c r="H32" s="32"/>
      <c r="I32" s="32"/>
      <c r="J32" s="32"/>
      <c r="K32" s="32"/>
      <c r="L32" s="32"/>
      <c r="M32" s="32"/>
      <c r="N32" s="32"/>
      <c r="P32" s="14"/>
      <c r="Q32" s="15"/>
      <c r="R32" s="15"/>
      <c r="S32" s="8"/>
      <c r="T32" s="32"/>
      <c r="U32" s="32"/>
      <c r="V32" s="32"/>
      <c r="W32" s="32"/>
      <c r="X32" s="32"/>
    </row>
    <row r="33" spans="1:24" s="1" customFormat="1" ht="12.75">
      <c r="A33" s="96"/>
      <c r="B33" s="96"/>
      <c r="C33" s="96"/>
      <c r="D33" s="96"/>
      <c r="E33" s="96"/>
      <c r="F33" s="32"/>
      <c r="G33" s="32"/>
      <c r="H33" s="32"/>
      <c r="I33" s="32"/>
      <c r="J33" s="32"/>
      <c r="K33" s="32"/>
      <c r="L33" s="32"/>
      <c r="M33" s="32"/>
      <c r="N33" s="32"/>
      <c r="P33" s="16">
        <f>P26+0.05</f>
        <v>1.0000000000000002</v>
      </c>
      <c r="Q33" s="17">
        <f t="shared" si="5"/>
        <v>0</v>
      </c>
      <c r="R33" s="17">
        <f t="shared" si="6"/>
        <v>0</v>
      </c>
      <c r="S33" s="8"/>
      <c r="T33" s="32"/>
      <c r="U33" s="32"/>
      <c r="V33" s="32"/>
      <c r="W33" s="32"/>
      <c r="X33" s="32"/>
    </row>
    <row r="34" spans="1:24" s="1" customFormat="1" ht="12.75">
      <c r="A34" s="32"/>
      <c r="B34" s="61"/>
      <c r="C34" s="32"/>
      <c r="D34" s="32"/>
      <c r="E34" s="32"/>
      <c r="F34" s="32"/>
      <c r="G34" s="32"/>
      <c r="H34" s="32"/>
      <c r="I34" s="32"/>
      <c r="J34" s="32"/>
      <c r="K34" s="32"/>
      <c r="L34" s="32"/>
      <c r="M34" s="32"/>
      <c r="N34" s="32"/>
      <c r="P34" s="9"/>
      <c r="Q34" s="9"/>
      <c r="R34" s="9"/>
      <c r="S34" s="8"/>
      <c r="T34" s="32"/>
      <c r="U34" s="32"/>
      <c r="V34" s="32"/>
      <c r="W34" s="32"/>
      <c r="X34" s="32"/>
    </row>
    <row r="35" spans="1:24" s="1" customFormat="1" ht="12.75">
      <c r="A35" s="32"/>
      <c r="B35" s="32"/>
      <c r="C35" s="32"/>
      <c r="D35" s="32"/>
      <c r="E35" s="32"/>
      <c r="F35" s="32"/>
      <c r="G35" s="32"/>
      <c r="H35" s="32"/>
      <c r="I35" s="32"/>
      <c r="J35" s="32"/>
      <c r="K35" s="32"/>
      <c r="L35" s="32"/>
      <c r="M35" s="32"/>
      <c r="N35" s="32"/>
      <c r="P35" s="18"/>
      <c r="Q35" s="19"/>
      <c r="R35" s="19"/>
      <c r="S35" s="20"/>
      <c r="T35" s="32"/>
      <c r="U35" s="32"/>
      <c r="V35" s="32"/>
      <c r="W35" s="32"/>
      <c r="X35" s="32"/>
    </row>
    <row r="36" spans="1:24" s="1" customFormat="1" ht="12.75">
      <c r="A36" s="32"/>
      <c r="B36" s="32"/>
      <c r="C36" s="32"/>
      <c r="D36" s="32"/>
      <c r="E36" s="32"/>
      <c r="F36" s="32"/>
      <c r="G36" s="32"/>
      <c r="H36" s="32"/>
      <c r="I36" s="32"/>
      <c r="J36" s="32"/>
      <c r="K36" s="32"/>
      <c r="L36" s="32"/>
      <c r="M36" s="32"/>
      <c r="N36" s="32"/>
      <c r="P36" s="18"/>
      <c r="Q36" s="19"/>
      <c r="R36" s="19"/>
      <c r="S36" s="20"/>
      <c r="T36" s="32"/>
      <c r="U36" s="32"/>
      <c r="V36" s="32"/>
      <c r="W36" s="32"/>
      <c r="X36" s="32"/>
    </row>
    <row r="37" spans="1:24" s="1" customFormat="1" ht="12.75">
      <c r="A37" s="32"/>
      <c r="B37" s="32"/>
      <c r="C37" s="32"/>
      <c r="D37" s="32"/>
      <c r="E37" s="32"/>
      <c r="F37" s="32"/>
      <c r="G37" s="32"/>
      <c r="H37" s="32"/>
      <c r="I37" s="32"/>
      <c r="J37" s="32"/>
      <c r="K37" s="32"/>
      <c r="L37" s="32"/>
      <c r="M37" s="32"/>
      <c r="N37" s="32"/>
      <c r="P37" s="18"/>
      <c r="Q37" s="19"/>
      <c r="R37" s="19"/>
      <c r="S37" s="20"/>
      <c r="T37" s="32"/>
      <c r="U37" s="32"/>
      <c r="V37" s="32"/>
      <c r="W37" s="32"/>
      <c r="X37" s="32"/>
    </row>
    <row r="38" spans="1:24" s="1" customFormat="1" ht="12.75">
      <c r="A38" s="32"/>
      <c r="B38" s="32"/>
      <c r="C38" s="32"/>
      <c r="D38" s="32"/>
      <c r="E38" s="32"/>
      <c r="F38" s="32"/>
      <c r="G38" s="32"/>
      <c r="H38" s="32"/>
      <c r="I38" s="32"/>
      <c r="J38" s="32"/>
      <c r="K38" s="32"/>
      <c r="L38" s="32"/>
      <c r="M38" s="32"/>
      <c r="N38" s="32"/>
      <c r="P38" s="18"/>
      <c r="Q38" s="19"/>
      <c r="R38" s="19"/>
      <c r="S38" s="20"/>
      <c r="T38" s="32"/>
      <c r="U38" s="32"/>
      <c r="V38" s="32"/>
      <c r="W38" s="32"/>
      <c r="X38" s="32"/>
    </row>
    <row r="39" spans="1:24" s="1" customFormat="1" ht="12.75">
      <c r="A39" s="32"/>
      <c r="B39" s="32"/>
      <c r="C39" s="32"/>
      <c r="D39" s="32"/>
      <c r="E39" s="32"/>
      <c r="F39" s="32"/>
      <c r="G39" s="32"/>
      <c r="H39" s="32"/>
      <c r="I39" s="32"/>
      <c r="J39" s="32"/>
      <c r="K39" s="32"/>
      <c r="L39" s="32"/>
      <c r="M39" s="32"/>
      <c r="N39" s="32"/>
      <c r="P39" s="18"/>
      <c r="Q39" s="19"/>
      <c r="R39" s="19"/>
      <c r="S39" s="20"/>
      <c r="T39" s="32"/>
      <c r="U39" s="32"/>
      <c r="V39" s="32"/>
      <c r="W39" s="32"/>
      <c r="X39" s="32"/>
    </row>
    <row r="40" spans="1:24" s="1" customFormat="1" ht="12.75">
      <c r="A40" s="32"/>
      <c r="B40" s="32"/>
      <c r="C40" s="32"/>
      <c r="D40" s="32"/>
      <c r="E40" s="32"/>
      <c r="F40" s="32"/>
      <c r="G40" s="32"/>
      <c r="H40" s="32"/>
      <c r="I40" s="32"/>
      <c r="J40" s="32"/>
      <c r="K40" s="32"/>
      <c r="L40" s="32"/>
      <c r="M40" s="32"/>
      <c r="N40" s="32"/>
      <c r="P40" s="18"/>
      <c r="Q40" s="19"/>
      <c r="R40" s="19"/>
      <c r="S40" s="20"/>
      <c r="T40" s="32"/>
      <c r="U40" s="32"/>
      <c r="V40" s="32"/>
      <c r="W40" s="32"/>
      <c r="X40" s="32"/>
    </row>
    <row r="41" spans="1:24" s="1" customFormat="1" ht="12.75">
      <c r="A41" s="32"/>
      <c r="B41" s="32"/>
      <c r="C41" s="32"/>
      <c r="D41" s="32"/>
      <c r="E41" s="32"/>
      <c r="F41" s="32"/>
      <c r="G41" s="32"/>
      <c r="H41" s="32"/>
      <c r="I41" s="32"/>
      <c r="J41" s="32"/>
      <c r="K41" s="32"/>
      <c r="L41" s="32"/>
      <c r="M41" s="32"/>
      <c r="N41" s="32"/>
      <c r="P41" s="18"/>
      <c r="Q41" s="19"/>
      <c r="R41" s="19"/>
      <c r="S41" s="20"/>
      <c r="T41" s="32"/>
      <c r="U41" s="32"/>
      <c r="V41" s="32"/>
      <c r="W41" s="32"/>
      <c r="X41" s="32"/>
    </row>
    <row r="42" spans="1:24" s="1" customFormat="1" ht="12.75">
      <c r="A42" s="32"/>
      <c r="B42" s="32"/>
      <c r="C42" s="32"/>
      <c r="D42" s="32"/>
      <c r="E42" s="32"/>
      <c r="F42" s="32"/>
      <c r="G42" s="32"/>
      <c r="H42" s="32"/>
      <c r="I42" s="32"/>
      <c r="J42" s="32"/>
      <c r="K42" s="32"/>
      <c r="L42" s="32"/>
      <c r="M42" s="32"/>
      <c r="N42" s="32"/>
      <c r="P42" s="18"/>
      <c r="Q42" s="19"/>
      <c r="R42" s="19"/>
      <c r="S42" s="20"/>
      <c r="T42" s="32"/>
      <c r="U42" s="32"/>
      <c r="V42" s="32"/>
      <c r="W42" s="32"/>
      <c r="X42" s="32"/>
    </row>
    <row r="43" spans="1:24" s="1" customFormat="1" ht="12.75">
      <c r="A43" s="32"/>
      <c r="B43" s="32"/>
      <c r="C43" s="32"/>
      <c r="D43" s="32"/>
      <c r="E43" s="32"/>
      <c r="F43" s="32"/>
      <c r="G43" s="32"/>
      <c r="H43" s="32"/>
      <c r="I43" s="32"/>
      <c r="J43" s="32"/>
      <c r="K43" s="32"/>
      <c r="L43" s="32"/>
      <c r="M43" s="32"/>
      <c r="N43" s="32"/>
      <c r="P43" s="18"/>
      <c r="Q43" s="19"/>
      <c r="R43" s="19"/>
      <c r="S43" s="20"/>
      <c r="T43" s="32"/>
      <c r="U43" s="32"/>
      <c r="V43" s="32"/>
      <c r="W43" s="32"/>
      <c r="X43" s="32"/>
    </row>
    <row r="44" spans="1:24" s="1" customFormat="1" ht="12.75">
      <c r="A44" s="32"/>
      <c r="B44" s="32"/>
      <c r="C44" s="32"/>
      <c r="D44" s="32"/>
      <c r="E44" s="32"/>
      <c r="F44" s="32"/>
      <c r="G44" s="32"/>
      <c r="H44" s="32"/>
      <c r="I44" s="32"/>
      <c r="J44" s="32"/>
      <c r="K44" s="32"/>
      <c r="L44" s="32"/>
      <c r="M44" s="32"/>
      <c r="N44" s="32"/>
      <c r="P44" s="18"/>
      <c r="Q44" s="19"/>
      <c r="R44" s="19"/>
      <c r="S44" s="20"/>
      <c r="T44" s="32"/>
      <c r="U44" s="32"/>
      <c r="V44" s="32"/>
      <c r="W44" s="32"/>
      <c r="X44" s="32"/>
    </row>
    <row r="45" spans="1:24" s="1" customFormat="1" ht="12.75">
      <c r="A45" s="32"/>
      <c r="B45" s="32"/>
      <c r="C45" s="32"/>
      <c r="D45" s="32"/>
      <c r="E45" s="32"/>
      <c r="F45" s="32"/>
      <c r="G45" s="32"/>
      <c r="H45" s="32"/>
      <c r="I45" s="32"/>
      <c r="J45" s="32"/>
      <c r="K45" s="32"/>
      <c r="L45" s="32"/>
      <c r="M45" s="32"/>
      <c r="N45" s="32"/>
      <c r="P45" s="18"/>
      <c r="Q45" s="19"/>
      <c r="R45" s="19"/>
      <c r="S45" s="20"/>
      <c r="T45" s="32"/>
      <c r="U45" s="32"/>
      <c r="V45" s="32"/>
      <c r="W45" s="32"/>
      <c r="X45" s="32"/>
    </row>
    <row r="46" spans="1:24" s="1" customFormat="1" ht="12.75">
      <c r="A46" s="32"/>
      <c r="B46" s="32"/>
      <c r="C46" s="32"/>
      <c r="D46" s="32"/>
      <c r="E46" s="32"/>
      <c r="F46" s="32"/>
      <c r="G46" s="32"/>
      <c r="H46" s="32"/>
      <c r="I46" s="32"/>
      <c r="J46" s="32"/>
      <c r="K46" s="32"/>
      <c r="L46" s="32"/>
      <c r="M46" s="32"/>
      <c r="N46" s="32"/>
      <c r="P46" s="18"/>
      <c r="Q46" s="19"/>
      <c r="R46" s="19"/>
      <c r="S46" s="20"/>
      <c r="T46" s="32"/>
      <c r="U46" s="32"/>
      <c r="V46" s="32"/>
      <c r="W46" s="32"/>
      <c r="X46" s="32"/>
    </row>
    <row r="47" spans="1:24" s="1" customFormat="1" ht="12.75">
      <c r="A47" s="32"/>
      <c r="B47" s="32"/>
      <c r="C47" s="32"/>
      <c r="D47" s="32"/>
      <c r="E47" s="263" t="s">
        <v>84</v>
      </c>
      <c r="F47" s="32"/>
      <c r="G47" s="32"/>
      <c r="H47" s="32"/>
      <c r="I47" s="32"/>
      <c r="J47" s="32"/>
      <c r="K47" s="32"/>
      <c r="L47" s="32"/>
      <c r="M47" s="32"/>
      <c r="N47" s="32"/>
      <c r="P47" s="18"/>
      <c r="Q47" s="19"/>
      <c r="R47" s="19"/>
      <c r="S47" s="20"/>
      <c r="T47" s="32"/>
      <c r="U47" s="32"/>
      <c r="V47" s="32"/>
      <c r="W47" s="32"/>
      <c r="X47" s="32"/>
    </row>
    <row r="48" spans="1:24" s="1" customFormat="1" ht="12.75">
      <c r="A48" s="32"/>
      <c r="B48" s="32"/>
      <c r="C48" s="32"/>
      <c r="D48" s="32"/>
      <c r="E48" s="32"/>
      <c r="F48" s="32"/>
      <c r="G48" s="32"/>
      <c r="H48" s="32"/>
      <c r="I48" s="32"/>
      <c r="J48" s="32"/>
      <c r="K48" s="32"/>
      <c r="L48" s="32"/>
      <c r="M48" s="32"/>
      <c r="N48" s="32"/>
      <c r="P48" s="18"/>
      <c r="Q48" s="19"/>
      <c r="R48" s="19"/>
      <c r="S48" s="20"/>
      <c r="T48" s="32"/>
      <c r="U48" s="32"/>
      <c r="V48" s="32"/>
      <c r="W48" s="32"/>
      <c r="X48" s="32"/>
    </row>
    <row r="49" spans="1:24" s="1" customFormat="1" ht="12.75">
      <c r="A49" s="32"/>
      <c r="B49" s="32"/>
      <c r="C49" s="32"/>
      <c r="D49" s="32"/>
      <c r="E49" s="32"/>
      <c r="F49" s="32"/>
      <c r="G49" s="32"/>
      <c r="H49" s="32"/>
      <c r="I49" s="32"/>
      <c r="J49" s="32"/>
      <c r="K49" s="32"/>
      <c r="L49" s="32"/>
      <c r="M49" s="32"/>
      <c r="N49" s="32"/>
      <c r="P49" s="18"/>
      <c r="Q49" s="19"/>
      <c r="R49" s="19"/>
      <c r="S49" s="20"/>
      <c r="T49" s="32"/>
      <c r="U49" s="32"/>
      <c r="V49" s="32"/>
      <c r="W49" s="32"/>
      <c r="X49" s="32"/>
    </row>
    <row r="50" spans="1:24" s="1" customFormat="1" ht="12.75">
      <c r="A50" s="32"/>
      <c r="B50" s="32"/>
      <c r="C50" s="32"/>
      <c r="D50" s="32"/>
      <c r="E50" s="32"/>
      <c r="F50" s="32"/>
      <c r="G50" s="32"/>
      <c r="H50" s="32"/>
      <c r="I50" s="32"/>
      <c r="J50" s="32"/>
      <c r="K50" s="32"/>
      <c r="L50" s="32"/>
      <c r="M50" s="32"/>
      <c r="N50" s="32"/>
      <c r="P50" s="18"/>
      <c r="Q50" s="19"/>
      <c r="R50" s="19"/>
      <c r="S50" s="20"/>
      <c r="T50" s="32"/>
      <c r="U50" s="32"/>
      <c r="V50" s="32"/>
      <c r="W50" s="32"/>
      <c r="X50" s="32"/>
    </row>
    <row r="51" spans="1:24" s="1" customFormat="1" ht="12.95" customHeight="1">
      <c r="A51" s="32"/>
      <c r="B51" s="32"/>
      <c r="C51" s="32"/>
      <c r="D51" s="32"/>
      <c r="E51" s="32"/>
      <c r="F51" s="32"/>
      <c r="G51" s="32"/>
      <c r="H51" s="32"/>
      <c r="I51" s="32"/>
      <c r="J51" s="32"/>
      <c r="K51" s="32"/>
      <c r="L51" s="32"/>
      <c r="M51" s="32"/>
      <c r="N51" s="32"/>
      <c r="P51" s="18"/>
      <c r="Q51" s="19"/>
      <c r="R51" s="19"/>
      <c r="S51" s="20"/>
      <c r="T51" s="32"/>
      <c r="U51" s="32"/>
      <c r="V51" s="32"/>
      <c r="W51" s="32"/>
      <c r="X51" s="32"/>
    </row>
    <row r="52" spans="1:24" s="1" customFormat="1" ht="12.75">
      <c r="A52" s="32"/>
      <c r="B52" s="32"/>
      <c r="C52" s="32"/>
      <c r="D52" s="32"/>
      <c r="E52" s="32"/>
      <c r="F52" s="32"/>
      <c r="G52" s="32"/>
      <c r="H52" s="32"/>
      <c r="I52" s="32"/>
      <c r="J52" s="32"/>
      <c r="K52" s="32"/>
      <c r="L52" s="32"/>
      <c r="M52" s="32"/>
      <c r="N52" s="32"/>
      <c r="P52" s="18"/>
      <c r="Q52" s="19"/>
      <c r="R52" s="19"/>
      <c r="S52" s="20"/>
      <c r="T52" s="32"/>
      <c r="U52" s="32"/>
      <c r="V52" s="32"/>
      <c r="W52" s="32"/>
      <c r="X52" s="32"/>
    </row>
    <row r="53" spans="1:24" s="1" customFormat="1" ht="12.75">
      <c r="A53" s="32"/>
      <c r="B53" s="32"/>
      <c r="C53" s="32"/>
      <c r="D53" s="32"/>
      <c r="E53" s="32"/>
      <c r="F53" s="32"/>
      <c r="G53" s="32"/>
      <c r="H53" s="32"/>
      <c r="I53" s="32"/>
      <c r="J53" s="32"/>
      <c r="K53" s="32"/>
      <c r="L53" s="32"/>
      <c r="M53" s="32"/>
      <c r="N53" s="32"/>
      <c r="P53" s="18"/>
      <c r="Q53" s="19"/>
      <c r="R53" s="19"/>
      <c r="S53" s="20"/>
      <c r="T53" s="32"/>
      <c r="U53" s="32"/>
      <c r="V53" s="32"/>
      <c r="W53" s="32"/>
      <c r="X53" s="32"/>
    </row>
    <row r="54" spans="1:24" s="1" customFormat="1" ht="12.75">
      <c r="A54" s="32"/>
      <c r="B54" s="32"/>
      <c r="C54" s="32"/>
      <c r="D54" s="32"/>
      <c r="E54" s="32"/>
      <c r="F54" s="32"/>
      <c r="G54" s="32"/>
      <c r="H54" s="32"/>
      <c r="I54" s="32"/>
      <c r="J54" s="32"/>
      <c r="K54" s="32"/>
      <c r="L54" s="32"/>
      <c r="M54" s="32"/>
      <c r="N54" s="32"/>
      <c r="P54" s="18"/>
      <c r="Q54" s="19"/>
      <c r="R54" s="19"/>
      <c r="S54" s="20"/>
      <c r="T54" s="32"/>
      <c r="U54" s="32"/>
      <c r="V54" s="32"/>
      <c r="W54" s="32"/>
      <c r="X54" s="32"/>
    </row>
    <row r="55" spans="1:24" s="1" customFormat="1" ht="12.75">
      <c r="A55" s="32"/>
      <c r="B55" s="32"/>
      <c r="C55" s="32"/>
      <c r="D55" s="32"/>
      <c r="E55" s="32"/>
      <c r="F55" s="32"/>
      <c r="G55" s="32"/>
      <c r="H55" s="32"/>
      <c r="I55" s="32"/>
      <c r="J55" s="32"/>
      <c r="K55" s="32"/>
      <c r="L55" s="32"/>
      <c r="M55" s="32"/>
      <c r="N55" s="32"/>
      <c r="P55" s="18"/>
      <c r="Q55" s="19"/>
      <c r="R55" s="19"/>
      <c r="S55" s="20"/>
      <c r="T55" s="32"/>
      <c r="U55" s="32"/>
      <c r="V55" s="32"/>
      <c r="W55" s="32"/>
      <c r="X55" s="32"/>
    </row>
    <row r="56" spans="1:24" s="1" customFormat="1" ht="12.75">
      <c r="A56" s="32"/>
      <c r="B56" s="32"/>
      <c r="C56" s="32"/>
      <c r="D56" s="32"/>
      <c r="E56" s="32"/>
      <c r="F56" s="32"/>
      <c r="G56" s="32"/>
      <c r="H56" s="32"/>
      <c r="I56" s="32"/>
      <c r="J56" s="32"/>
      <c r="K56" s="32"/>
      <c r="L56" s="32"/>
      <c r="M56" s="32"/>
      <c r="N56" s="32"/>
      <c r="P56" s="18"/>
      <c r="Q56" s="19"/>
      <c r="R56" s="19"/>
      <c r="S56" s="20"/>
      <c r="T56" s="32"/>
      <c r="U56" s="32"/>
      <c r="V56" s="32"/>
      <c r="W56" s="32"/>
      <c r="X56" s="32"/>
    </row>
    <row r="57" spans="1:24" s="1" customFormat="1" ht="12.75">
      <c r="A57" s="32"/>
      <c r="B57" s="32"/>
      <c r="C57" s="32"/>
      <c r="D57" s="32"/>
      <c r="E57" s="32"/>
      <c r="F57" s="32"/>
      <c r="G57" s="32"/>
      <c r="H57" s="32"/>
      <c r="I57" s="32"/>
      <c r="J57" s="32"/>
      <c r="K57" s="32"/>
      <c r="L57" s="32"/>
      <c r="M57" s="32"/>
      <c r="N57" s="32"/>
      <c r="P57" s="18"/>
      <c r="Q57" s="19"/>
      <c r="R57" s="19"/>
      <c r="S57" s="20"/>
      <c r="T57" s="32"/>
      <c r="U57" s="32"/>
      <c r="V57" s="32"/>
      <c r="W57" s="32"/>
      <c r="X57" s="32"/>
    </row>
    <row r="58" spans="1:24" s="1" customFormat="1" ht="12.75">
      <c r="A58" s="32"/>
      <c r="B58" s="32"/>
      <c r="C58" s="32"/>
      <c r="D58" s="32"/>
      <c r="E58" s="32"/>
      <c r="F58" s="32"/>
      <c r="G58" s="32"/>
      <c r="H58" s="32"/>
      <c r="I58" s="32"/>
      <c r="J58" s="32"/>
      <c r="K58" s="32"/>
      <c r="L58" s="32"/>
      <c r="M58" s="32"/>
      <c r="N58" s="32"/>
      <c r="P58" s="18"/>
      <c r="Q58" s="19"/>
      <c r="R58" s="19"/>
      <c r="S58" s="20"/>
      <c r="T58" s="32"/>
      <c r="U58" s="32"/>
      <c r="V58" s="32"/>
      <c r="W58" s="32"/>
      <c r="X58" s="32"/>
    </row>
    <row r="59" spans="1:24" s="1" customFormat="1" ht="12.75">
      <c r="A59" s="32"/>
      <c r="B59" s="32"/>
      <c r="C59" s="32"/>
      <c r="D59" s="32"/>
      <c r="E59" s="32"/>
      <c r="F59" s="32"/>
      <c r="G59" s="32"/>
      <c r="H59" s="32"/>
      <c r="I59" s="32"/>
      <c r="J59" s="32"/>
      <c r="K59" s="32"/>
      <c r="L59" s="32"/>
      <c r="M59" s="32"/>
      <c r="N59" s="32"/>
      <c r="P59" s="18"/>
      <c r="Q59" s="19"/>
      <c r="R59" s="19"/>
      <c r="S59" s="20"/>
      <c r="T59" s="32"/>
      <c r="U59" s="32"/>
      <c r="V59" s="32"/>
      <c r="W59" s="32"/>
      <c r="X59" s="32"/>
    </row>
    <row r="60" spans="1:24" s="1" customFormat="1" ht="12.75">
      <c r="A60" s="32"/>
      <c r="B60" s="32"/>
      <c r="C60" s="32"/>
      <c r="D60" s="32"/>
      <c r="E60" s="32"/>
      <c r="F60" s="32"/>
      <c r="G60" s="32"/>
      <c r="H60" s="32"/>
      <c r="I60" s="32"/>
      <c r="J60" s="32"/>
      <c r="K60" s="32"/>
      <c r="L60" s="32"/>
      <c r="M60" s="32"/>
      <c r="N60" s="32"/>
      <c r="P60" s="18"/>
      <c r="Q60" s="19"/>
      <c r="R60" s="19"/>
      <c r="S60" s="20"/>
      <c r="T60" s="32"/>
      <c r="U60" s="32"/>
      <c r="V60" s="32"/>
      <c r="W60" s="32"/>
      <c r="X60" s="32"/>
    </row>
    <row r="61" spans="1:24" s="1" customFormat="1" ht="12.75">
      <c r="A61" s="32"/>
      <c r="B61" s="32"/>
      <c r="C61" s="32"/>
      <c r="D61" s="32"/>
      <c r="E61" s="32"/>
      <c r="F61" s="32"/>
      <c r="G61" s="32"/>
      <c r="H61" s="32"/>
      <c r="I61" s="32"/>
      <c r="J61" s="32"/>
      <c r="K61" s="32"/>
      <c r="L61" s="32"/>
      <c r="M61" s="32"/>
      <c r="N61" s="32"/>
      <c r="P61" s="18"/>
      <c r="Q61" s="19"/>
      <c r="R61" s="19"/>
      <c r="S61" s="20"/>
      <c r="T61" s="32"/>
      <c r="U61" s="32"/>
      <c r="V61" s="32"/>
      <c r="W61" s="32"/>
      <c r="X61" s="32"/>
    </row>
    <row r="62" spans="1:24" s="1" customFormat="1" ht="12.75">
      <c r="A62" s="32"/>
      <c r="B62" s="32"/>
      <c r="C62" s="32"/>
      <c r="D62" s="32"/>
      <c r="E62" s="32"/>
      <c r="F62" s="32"/>
      <c r="G62" s="32"/>
      <c r="H62" s="32"/>
      <c r="I62" s="32"/>
      <c r="J62" s="32"/>
      <c r="K62" s="32"/>
      <c r="L62" s="32"/>
      <c r="M62" s="32"/>
      <c r="N62" s="32"/>
      <c r="P62" s="18"/>
      <c r="Q62" s="19"/>
      <c r="R62" s="19"/>
      <c r="S62" s="20"/>
      <c r="T62" s="32"/>
      <c r="U62" s="32"/>
      <c r="V62" s="32"/>
      <c r="W62" s="32"/>
      <c r="X62" s="32"/>
    </row>
    <row r="63" spans="1:24" s="1" customFormat="1" ht="12.75">
      <c r="A63" s="32"/>
      <c r="B63" s="32"/>
      <c r="C63" s="32"/>
      <c r="D63" s="32"/>
      <c r="E63" s="32"/>
      <c r="F63" s="32"/>
      <c r="G63" s="32"/>
      <c r="H63" s="32"/>
      <c r="I63" s="32"/>
      <c r="J63" s="32"/>
      <c r="K63" s="32"/>
      <c r="L63" s="32"/>
      <c r="M63" s="32"/>
      <c r="N63" s="32"/>
      <c r="P63" s="18"/>
      <c r="Q63" s="19"/>
      <c r="R63" s="19"/>
      <c r="S63" s="20"/>
      <c r="T63" s="32"/>
      <c r="U63" s="32"/>
      <c r="V63" s="32"/>
      <c r="W63" s="32"/>
      <c r="X63" s="32"/>
    </row>
    <row r="64" spans="1:24" s="1" customFormat="1" ht="12.75">
      <c r="A64" s="32"/>
      <c r="B64" s="32"/>
      <c r="C64" s="32"/>
      <c r="D64" s="32"/>
      <c r="E64" s="32"/>
      <c r="F64" s="32"/>
      <c r="G64" s="32"/>
      <c r="H64" s="32"/>
      <c r="I64" s="32"/>
      <c r="J64" s="32"/>
      <c r="K64" s="32"/>
      <c r="L64" s="32"/>
      <c r="M64" s="32"/>
      <c r="N64" s="32"/>
      <c r="P64" s="18"/>
      <c r="Q64" s="19"/>
      <c r="R64" s="19"/>
      <c r="S64" s="20"/>
      <c r="T64" s="32"/>
      <c r="U64" s="32"/>
      <c r="V64" s="32"/>
      <c r="W64" s="32"/>
      <c r="X64" s="32"/>
    </row>
    <row r="65" spans="1:24" s="1" customFormat="1" ht="12.75">
      <c r="A65" s="32"/>
      <c r="B65" s="32"/>
      <c r="C65" s="32"/>
      <c r="D65" s="32"/>
      <c r="E65" s="32"/>
      <c r="F65" s="32"/>
      <c r="G65" s="32"/>
      <c r="H65" s="32"/>
      <c r="I65" s="32"/>
      <c r="J65" s="32"/>
      <c r="K65" s="32"/>
      <c r="L65" s="32"/>
      <c r="M65" s="32"/>
      <c r="N65" s="32"/>
      <c r="P65" s="18"/>
      <c r="Q65" s="19"/>
      <c r="R65" s="19"/>
      <c r="S65" s="20"/>
      <c r="T65" s="32"/>
      <c r="U65" s="32"/>
      <c r="V65" s="32"/>
      <c r="W65" s="32"/>
      <c r="X65" s="32"/>
    </row>
    <row r="66" spans="1:24" s="1" customFormat="1" ht="12.75">
      <c r="A66" s="32"/>
      <c r="B66" s="32"/>
      <c r="C66" s="32"/>
      <c r="D66" s="32"/>
      <c r="E66" s="32"/>
      <c r="F66" s="32"/>
      <c r="G66" s="32"/>
      <c r="H66" s="32"/>
      <c r="I66" s="32"/>
      <c r="J66" s="32"/>
      <c r="K66" s="32"/>
      <c r="L66" s="32"/>
      <c r="M66" s="32"/>
      <c r="N66" s="32"/>
      <c r="P66" s="18"/>
      <c r="Q66" s="19"/>
      <c r="R66" s="19"/>
      <c r="S66" s="20"/>
      <c r="T66" s="32"/>
      <c r="U66" s="32"/>
      <c r="V66" s="32"/>
      <c r="W66" s="32"/>
      <c r="X66" s="32"/>
    </row>
    <row r="67" spans="1:24" s="1" customFormat="1" ht="12.75">
      <c r="A67" s="32"/>
      <c r="B67" s="32"/>
      <c r="C67" s="32"/>
      <c r="D67" s="32"/>
      <c r="E67" s="32"/>
      <c r="F67" s="32"/>
      <c r="G67" s="32"/>
      <c r="H67" s="32"/>
      <c r="I67" s="32"/>
      <c r="J67" s="32"/>
      <c r="K67" s="32"/>
      <c r="L67" s="32"/>
      <c r="M67" s="32"/>
      <c r="N67" s="32"/>
      <c r="P67" s="18"/>
      <c r="Q67" s="19"/>
      <c r="R67" s="19"/>
      <c r="S67" s="20"/>
      <c r="T67" s="32"/>
      <c r="U67" s="32"/>
      <c r="V67" s="32"/>
      <c r="W67" s="32"/>
      <c r="X67" s="32"/>
    </row>
    <row r="68" spans="1:24" s="1" customFormat="1" ht="12.75">
      <c r="A68" s="32"/>
      <c r="B68" s="32"/>
      <c r="C68" s="32"/>
      <c r="D68" s="32"/>
      <c r="E68" s="32"/>
      <c r="F68" s="32"/>
      <c r="G68" s="32"/>
      <c r="H68" s="32"/>
      <c r="I68" s="32"/>
      <c r="J68" s="32"/>
      <c r="K68" s="32"/>
      <c r="L68" s="32"/>
      <c r="M68" s="32"/>
      <c r="N68" s="32"/>
      <c r="P68" s="18"/>
      <c r="Q68" s="19"/>
      <c r="R68" s="19"/>
      <c r="S68" s="20"/>
      <c r="T68" s="32"/>
      <c r="U68" s="32"/>
      <c r="V68" s="32"/>
      <c r="W68" s="32"/>
      <c r="X68" s="32"/>
    </row>
    <row r="69" spans="1:24" s="1" customFormat="1" ht="12.75">
      <c r="A69" s="32"/>
      <c r="B69" s="32"/>
      <c r="C69" s="32"/>
      <c r="D69" s="32"/>
      <c r="E69" s="32"/>
      <c r="F69" s="32"/>
      <c r="G69" s="32"/>
      <c r="H69" s="32"/>
      <c r="I69" s="32"/>
      <c r="J69" s="32"/>
      <c r="K69" s="32"/>
      <c r="L69" s="32"/>
      <c r="M69" s="32"/>
      <c r="N69" s="32"/>
      <c r="P69" s="18"/>
      <c r="Q69" s="19"/>
      <c r="R69" s="19"/>
      <c r="S69" s="20"/>
      <c r="T69" s="32"/>
      <c r="U69" s="32"/>
      <c r="V69" s="32"/>
      <c r="W69" s="32"/>
      <c r="X69" s="32"/>
    </row>
    <row r="70" spans="1:24" s="1" customFormat="1" ht="12.75">
      <c r="A70" s="32"/>
      <c r="B70" s="32"/>
      <c r="C70" s="32"/>
      <c r="D70" s="32"/>
      <c r="E70" s="32"/>
      <c r="F70" s="32"/>
      <c r="G70" s="32"/>
      <c r="H70" s="32"/>
      <c r="I70" s="32"/>
      <c r="J70" s="32"/>
      <c r="K70" s="32"/>
      <c r="L70" s="32"/>
      <c r="M70" s="32"/>
      <c r="N70" s="32"/>
      <c r="P70" s="18"/>
      <c r="Q70" s="19"/>
      <c r="R70" s="19"/>
      <c r="S70" s="20"/>
      <c r="T70" s="32"/>
      <c r="U70" s="32"/>
      <c r="V70" s="32"/>
      <c r="W70" s="32"/>
      <c r="X70" s="32"/>
    </row>
    <row r="71" spans="1:24" s="1" customFormat="1" ht="12.75">
      <c r="A71" s="32"/>
      <c r="B71" s="32"/>
      <c r="C71" s="32"/>
      <c r="D71" s="32"/>
      <c r="E71" s="32"/>
      <c r="F71" s="32"/>
      <c r="G71" s="32"/>
      <c r="H71" s="32"/>
      <c r="I71" s="32"/>
      <c r="J71" s="32"/>
      <c r="K71" s="32"/>
      <c r="L71" s="32"/>
      <c r="M71" s="32"/>
      <c r="N71" s="32"/>
      <c r="P71" s="18"/>
      <c r="Q71" s="19"/>
      <c r="R71" s="19"/>
      <c r="S71" s="20"/>
      <c r="T71" s="32"/>
      <c r="U71" s="32"/>
      <c r="V71" s="32"/>
      <c r="W71" s="32"/>
      <c r="X71" s="32"/>
    </row>
    <row r="72" spans="1:24" s="1" customFormat="1" ht="12.75">
      <c r="A72" s="32"/>
      <c r="B72" s="32"/>
      <c r="C72" s="32"/>
      <c r="D72" s="32"/>
      <c r="E72" s="32"/>
      <c r="F72" s="32"/>
      <c r="G72" s="32"/>
      <c r="H72" s="32"/>
      <c r="I72" s="32"/>
      <c r="J72" s="32"/>
      <c r="K72" s="32"/>
      <c r="L72" s="32"/>
      <c r="M72" s="32"/>
      <c r="N72" s="32"/>
      <c r="P72" s="18"/>
      <c r="Q72" s="19"/>
      <c r="R72" s="19"/>
      <c r="S72" s="20"/>
      <c r="T72" s="32"/>
      <c r="U72" s="32"/>
      <c r="V72" s="32"/>
      <c r="W72" s="32"/>
      <c r="X72" s="32"/>
    </row>
    <row r="73" spans="1:24" s="1" customFormat="1" ht="12.75">
      <c r="A73" s="32"/>
      <c r="B73" s="32"/>
      <c r="C73" s="32"/>
      <c r="D73" s="32"/>
      <c r="E73" s="32"/>
      <c r="F73" s="32"/>
      <c r="G73" s="32"/>
      <c r="H73" s="32"/>
      <c r="I73" s="32"/>
      <c r="J73" s="32"/>
      <c r="K73" s="32"/>
      <c r="L73" s="32"/>
      <c r="M73" s="32"/>
      <c r="N73" s="32"/>
      <c r="P73" s="18"/>
      <c r="Q73" s="19"/>
      <c r="R73" s="19"/>
      <c r="S73" s="20"/>
      <c r="T73" s="32"/>
      <c r="U73" s="32"/>
      <c r="V73" s="32"/>
      <c r="W73" s="32"/>
      <c r="X73" s="32"/>
    </row>
    <row r="74" spans="1:24" s="1" customFormat="1" ht="12.75">
      <c r="A74" s="32"/>
      <c r="B74" s="32"/>
      <c r="C74" s="32"/>
      <c r="D74" s="32"/>
      <c r="E74" s="32"/>
      <c r="F74" s="32"/>
      <c r="G74" s="32"/>
      <c r="H74" s="32"/>
      <c r="I74" s="32"/>
      <c r="J74" s="32"/>
      <c r="K74" s="32"/>
      <c r="L74" s="32"/>
      <c r="M74" s="32"/>
      <c r="N74" s="32"/>
      <c r="P74" s="18"/>
      <c r="Q74" s="19"/>
      <c r="R74" s="19"/>
      <c r="S74" s="20"/>
      <c r="T74" s="32"/>
      <c r="U74" s="32"/>
      <c r="V74" s="32"/>
      <c r="W74" s="32"/>
      <c r="X74" s="32"/>
    </row>
    <row r="75" spans="1:24" s="1" customFormat="1" ht="12.75">
      <c r="A75" s="32"/>
      <c r="B75" s="32"/>
      <c r="C75" s="32"/>
      <c r="D75" s="32"/>
      <c r="E75" s="32"/>
      <c r="F75" s="32"/>
      <c r="G75" s="32"/>
      <c r="H75" s="32"/>
      <c r="I75" s="32"/>
      <c r="J75" s="32"/>
      <c r="K75" s="32"/>
      <c r="L75" s="32"/>
      <c r="M75" s="32"/>
      <c r="N75" s="32"/>
      <c r="P75" s="18"/>
      <c r="Q75" s="19"/>
      <c r="R75" s="19"/>
      <c r="S75" s="20"/>
      <c r="T75" s="32"/>
      <c r="U75" s="32"/>
      <c r="V75" s="32"/>
      <c r="W75" s="32"/>
      <c r="X75" s="32"/>
    </row>
    <row r="76" spans="1:24" s="1" customFormat="1" ht="12.75">
      <c r="A76" s="32"/>
      <c r="B76" s="32"/>
      <c r="C76" s="32"/>
      <c r="D76" s="32"/>
      <c r="E76" s="32"/>
      <c r="F76" s="32"/>
      <c r="G76" s="32"/>
      <c r="H76" s="32"/>
      <c r="I76" s="32"/>
      <c r="J76" s="32"/>
      <c r="K76" s="32"/>
      <c r="L76" s="32"/>
      <c r="M76" s="32"/>
      <c r="N76" s="32"/>
      <c r="P76" s="18"/>
      <c r="Q76" s="19"/>
      <c r="R76" s="19"/>
      <c r="S76" s="20"/>
      <c r="T76" s="32"/>
      <c r="U76" s="32"/>
      <c r="V76" s="32"/>
      <c r="W76" s="32"/>
      <c r="X76" s="32"/>
    </row>
    <row r="77" spans="1:24" s="1" customFormat="1" ht="12.75">
      <c r="A77" s="32"/>
      <c r="B77" s="32"/>
      <c r="C77" s="32"/>
      <c r="D77" s="32"/>
      <c r="E77" s="32"/>
      <c r="F77" s="32"/>
      <c r="G77" s="32"/>
      <c r="H77" s="32"/>
      <c r="I77" s="32"/>
      <c r="J77" s="32"/>
      <c r="K77" s="32"/>
      <c r="L77" s="32"/>
      <c r="M77" s="32"/>
      <c r="N77" s="32"/>
      <c r="P77" s="18"/>
      <c r="Q77" s="19"/>
      <c r="R77" s="19"/>
      <c r="S77" s="20"/>
      <c r="T77" s="32"/>
      <c r="U77" s="32"/>
      <c r="V77" s="32"/>
      <c r="W77" s="32"/>
      <c r="X77" s="32"/>
    </row>
    <row r="78" spans="1:24" s="1" customFormat="1" ht="12.75">
      <c r="A78" s="32"/>
      <c r="B78" s="32"/>
      <c r="C78" s="32"/>
      <c r="D78" s="32"/>
      <c r="E78" s="32"/>
      <c r="F78" s="32"/>
      <c r="G78" s="32"/>
      <c r="H78" s="32"/>
      <c r="I78" s="32"/>
      <c r="J78" s="32"/>
      <c r="K78" s="32"/>
      <c r="L78" s="32"/>
      <c r="M78" s="32"/>
      <c r="N78" s="32"/>
      <c r="P78" s="18"/>
      <c r="Q78" s="19"/>
      <c r="R78" s="19"/>
      <c r="S78" s="20"/>
      <c r="T78" s="32"/>
      <c r="U78" s="32"/>
      <c r="V78" s="32"/>
      <c r="W78" s="32"/>
      <c r="X78" s="32"/>
    </row>
    <row r="79" spans="1:24" s="1" customFormat="1" ht="12.75">
      <c r="A79" s="32"/>
      <c r="B79" s="32"/>
      <c r="C79" s="32"/>
      <c r="D79" s="32"/>
      <c r="E79" s="32"/>
      <c r="F79" s="32"/>
      <c r="G79" s="32"/>
      <c r="H79" s="32"/>
      <c r="I79" s="32"/>
      <c r="J79" s="32"/>
      <c r="K79" s="32"/>
      <c r="L79" s="32"/>
      <c r="M79" s="32"/>
      <c r="N79" s="32"/>
      <c r="P79" s="18"/>
      <c r="Q79" s="19"/>
      <c r="R79" s="19"/>
      <c r="S79" s="20"/>
      <c r="T79" s="32"/>
      <c r="U79" s="32"/>
      <c r="V79" s="32"/>
      <c r="W79" s="32"/>
      <c r="X79" s="32"/>
    </row>
    <row r="80" spans="1:24" s="1" customFormat="1" ht="12.75">
      <c r="A80" s="32"/>
      <c r="B80" s="32"/>
      <c r="C80" s="32"/>
      <c r="D80" s="32"/>
      <c r="E80" s="32"/>
      <c r="F80" s="32"/>
      <c r="G80" s="32"/>
      <c r="H80" s="32"/>
      <c r="I80" s="32"/>
      <c r="J80" s="32"/>
      <c r="K80" s="32"/>
      <c r="L80" s="32"/>
      <c r="M80" s="32"/>
      <c r="N80" s="32"/>
      <c r="P80" s="18"/>
      <c r="Q80" s="19"/>
      <c r="R80" s="19"/>
      <c r="S80" s="20"/>
      <c r="T80" s="32"/>
      <c r="U80" s="32"/>
      <c r="V80" s="32"/>
      <c r="W80" s="32"/>
      <c r="X80" s="32"/>
    </row>
    <row r="81" spans="1:24" s="1" customFormat="1" ht="12.75">
      <c r="A81" s="32"/>
      <c r="B81" s="32"/>
      <c r="C81" s="32"/>
      <c r="D81" s="32"/>
      <c r="E81" s="32"/>
      <c r="F81" s="32"/>
      <c r="G81" s="32"/>
      <c r="H81" s="32"/>
      <c r="I81" s="32"/>
      <c r="J81" s="32"/>
      <c r="K81" s="32"/>
      <c r="L81" s="32"/>
      <c r="M81" s="32"/>
      <c r="N81" s="32"/>
      <c r="P81" s="18"/>
      <c r="Q81" s="19"/>
      <c r="R81" s="19"/>
      <c r="S81" s="20"/>
      <c r="T81" s="32"/>
      <c r="U81" s="32"/>
      <c r="V81" s="32"/>
      <c r="W81" s="32"/>
      <c r="X81" s="32"/>
    </row>
    <row r="82" spans="1:24" s="1" customFormat="1" ht="12.75">
      <c r="A82" s="32"/>
      <c r="B82" s="32"/>
      <c r="C82" s="32"/>
      <c r="D82" s="32"/>
      <c r="E82" s="32"/>
      <c r="F82" s="32"/>
      <c r="G82" s="32"/>
      <c r="H82" s="32"/>
      <c r="I82" s="32"/>
      <c r="J82" s="32"/>
      <c r="K82" s="32"/>
      <c r="L82" s="32"/>
      <c r="M82" s="32"/>
      <c r="N82" s="32"/>
      <c r="P82" s="18"/>
      <c r="Q82" s="19"/>
      <c r="R82" s="19"/>
      <c r="S82" s="20"/>
      <c r="T82" s="32"/>
      <c r="U82" s="32"/>
      <c r="V82" s="32"/>
      <c r="W82" s="32"/>
      <c r="X82" s="32"/>
    </row>
    <row r="83" spans="1:24" s="1" customFormat="1" ht="12.75">
      <c r="A83" s="32"/>
      <c r="B83" s="32"/>
      <c r="C83" s="32"/>
      <c r="D83" s="32"/>
      <c r="E83" s="32"/>
      <c r="F83" s="32"/>
      <c r="G83" s="32"/>
      <c r="H83" s="32"/>
      <c r="I83" s="32"/>
      <c r="J83" s="32"/>
      <c r="K83" s="32"/>
      <c r="L83" s="32"/>
      <c r="M83" s="32"/>
      <c r="N83" s="32"/>
      <c r="P83" s="8"/>
      <c r="Q83" s="8"/>
      <c r="R83" s="8"/>
      <c r="S83" s="8"/>
      <c r="T83" s="32"/>
      <c r="U83" s="32"/>
      <c r="V83" s="32"/>
      <c r="W83" s="32"/>
      <c r="X83" s="32"/>
    </row>
  </sheetData>
  <sheetProtection sheet="1" objects="1" scenarios="1"/>
  <mergeCells count="3">
    <mergeCell ref="B4:C4"/>
    <mergeCell ref="E26:I26"/>
    <mergeCell ref="A26:D26"/>
  </mergeCells>
  <phoneticPr fontId="2" type="noConversion"/>
  <pageMargins left="0.35000000000000003" right="0.35000000000000003" top="0.66" bottom="0.98" header="0.30000000000000004" footer="0.5"/>
  <pageSetup paperSize="9" scale="6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Button 7">
              <controlPr defaultSize="0" print="0" autoFill="0" autoLine="0" autoPict="0" macro="[0]!ulike">
                <anchor moveWithCells="1" sizeWithCells="1">
                  <from>
                    <xdr:col>0</xdr:col>
                    <xdr:colOff>28575</xdr:colOff>
                    <xdr:row>0</xdr:row>
                    <xdr:rowOff>104775</xdr:rowOff>
                  </from>
                  <to>
                    <xdr:col>1</xdr:col>
                    <xdr:colOff>609600</xdr:colOff>
                    <xdr:row>1</xdr:row>
                    <xdr:rowOff>66675</xdr:rowOff>
                  </to>
                </anchor>
              </controlPr>
            </control>
          </mc:Choice>
        </mc:AlternateContent>
        <mc:AlternateContent xmlns:mc="http://schemas.openxmlformats.org/markup-compatibility/2006">
          <mc:Choice Requires="x14">
            <control shapeId="1038" r:id="rId5" name="Button 14">
              <controlPr defaultSize="0" print="0" autoFill="0" autoLine="0" autoPict="0" macro="[0]!slett">
                <anchor moveWithCells="1" sizeWithCells="1">
                  <from>
                    <xdr:col>1</xdr:col>
                    <xdr:colOff>619125</xdr:colOff>
                    <xdr:row>0</xdr:row>
                    <xdr:rowOff>104775</xdr:rowOff>
                  </from>
                  <to>
                    <xdr:col>2</xdr:col>
                    <xdr:colOff>647700</xdr:colOff>
                    <xdr:row>1</xdr:row>
                    <xdr:rowOff>66675</xdr:rowOff>
                  </to>
                </anchor>
              </controlPr>
            </control>
          </mc:Choice>
        </mc:AlternateContent>
        <mc:AlternateContent xmlns:mc="http://schemas.openxmlformats.org/markup-compatibility/2006">
          <mc:Choice Requires="x14">
            <control shapeId="1041" r:id="rId6" name="Button 17">
              <controlPr defaultSize="0" print="0" autoFill="0" autoLine="0" autoPict="0" macro="[0]!topp">
                <anchor moveWithCells="1" sizeWithCells="1">
                  <from>
                    <xdr:col>2</xdr:col>
                    <xdr:colOff>657225</xdr:colOff>
                    <xdr:row>0</xdr:row>
                    <xdr:rowOff>104775</xdr:rowOff>
                  </from>
                  <to>
                    <xdr:col>4</xdr:col>
                    <xdr:colOff>142875</xdr:colOff>
                    <xdr:row>1</xdr:row>
                    <xdr:rowOff>66675</xdr:rowOff>
                  </to>
                </anchor>
              </controlPr>
            </control>
          </mc:Choice>
        </mc:AlternateContent>
        <mc:AlternateContent xmlns:mc="http://schemas.openxmlformats.org/markup-compatibility/2006">
          <mc:Choice Requires="x14">
            <control shapeId="1079" r:id="rId7" name="Button 55">
              <controlPr defaultSize="0" print="0" autoFill="0" autoLine="0" autoPict="0" macro="[0]!Module1.hjelp">
                <anchor moveWithCells="1" sizeWithCells="1">
                  <from>
                    <xdr:col>4</xdr:col>
                    <xdr:colOff>152400</xdr:colOff>
                    <xdr:row>0</xdr:row>
                    <xdr:rowOff>104775</xdr:rowOff>
                  </from>
                  <to>
                    <xdr:col>4</xdr:col>
                    <xdr:colOff>1028700</xdr:colOff>
                    <xdr:row>1</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enableFormatConditionsCalculation="0">
    <pageSetUpPr fitToPage="1"/>
  </sheetPr>
  <dimension ref="A1:BA89"/>
  <sheetViews>
    <sheetView showGridLines="0" workbookViewId="0">
      <selection activeCell="B4" sqref="B4"/>
    </sheetView>
  </sheetViews>
  <sheetFormatPr baseColWidth="10" defaultColWidth="9.140625" defaultRowHeight="12.75"/>
  <cols>
    <col min="1" max="1" width="28" style="1" customWidth="1"/>
    <col min="2" max="12" width="11.85546875" style="1" customWidth="1"/>
    <col min="13" max="37" width="9.140625" style="1" customWidth="1"/>
    <col min="38" max="38" width="6.85546875" style="1" customWidth="1"/>
    <col min="39" max="50" width="11.7109375" style="1" customWidth="1"/>
    <col min="51" max="16384" width="9.140625" style="1"/>
  </cols>
  <sheetData>
    <row r="1" spans="1:36" ht="23.25">
      <c r="A1" s="45" t="s">
        <v>20</v>
      </c>
      <c r="B1" s="38"/>
      <c r="C1" s="38"/>
      <c r="D1" s="38"/>
      <c r="E1" s="38"/>
      <c r="F1" s="38"/>
      <c r="G1" s="38"/>
      <c r="H1" s="38"/>
      <c r="I1" s="38"/>
      <c r="J1" s="38"/>
      <c r="K1" s="38"/>
      <c r="L1" s="38"/>
      <c r="M1" s="39"/>
      <c r="N1" s="39"/>
      <c r="O1" s="39"/>
      <c r="P1" s="39"/>
      <c r="Q1" s="39"/>
      <c r="R1" s="39"/>
      <c r="S1" s="39"/>
      <c r="T1" s="39"/>
      <c r="U1" s="39"/>
      <c r="V1" s="39"/>
      <c r="W1" s="39"/>
      <c r="X1" s="39"/>
      <c r="Y1" s="39"/>
      <c r="Z1" s="39"/>
      <c r="AA1" s="39"/>
      <c r="AB1" s="39"/>
      <c r="AC1" s="39"/>
      <c r="AD1" s="39"/>
      <c r="AE1" s="39"/>
      <c r="AF1" s="39"/>
      <c r="AG1" s="39"/>
      <c r="AH1" s="39"/>
      <c r="AI1" s="39"/>
      <c r="AJ1" s="39"/>
    </row>
    <row r="2" spans="1:36">
      <c r="A2" s="32"/>
      <c r="B2" s="40" t="str">
        <f>IF(_lev1=0,"Du har glemt å registrere levetid for denne investeringen. Gå tilbake til investeringsanalysearket","")</f>
        <v>Du har glemt å registrere levetid for denne investeringen. Gå tilbake til investeringsanalysearket</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row>
    <row r="3" spans="1:36">
      <c r="A3" s="57">
        <f>prosj1</f>
        <v>0</v>
      </c>
      <c r="B3" s="41">
        <v>0</v>
      </c>
      <c r="C3" s="41">
        <f t="shared" ref="C3:L3" si="0">+B3+1</f>
        <v>1</v>
      </c>
      <c r="D3" s="41">
        <f t="shared" si="0"/>
        <v>2</v>
      </c>
      <c r="E3" s="41">
        <f t="shared" si="0"/>
        <v>3</v>
      </c>
      <c r="F3" s="41">
        <f t="shared" si="0"/>
        <v>4</v>
      </c>
      <c r="G3" s="41">
        <f t="shared" si="0"/>
        <v>5</v>
      </c>
      <c r="H3" s="41">
        <f t="shared" si="0"/>
        <v>6</v>
      </c>
      <c r="I3" s="41">
        <f t="shared" si="0"/>
        <v>7</v>
      </c>
      <c r="J3" s="41">
        <f t="shared" si="0"/>
        <v>8</v>
      </c>
      <c r="K3" s="41">
        <f t="shared" si="0"/>
        <v>9</v>
      </c>
      <c r="L3" s="41">
        <f t="shared" si="0"/>
        <v>10</v>
      </c>
      <c r="M3" s="41">
        <f t="shared" ref="M3:Z3" si="1">+L3+1</f>
        <v>11</v>
      </c>
      <c r="N3" s="41">
        <f t="shared" si="1"/>
        <v>12</v>
      </c>
      <c r="O3" s="41">
        <f t="shared" si="1"/>
        <v>13</v>
      </c>
      <c r="P3" s="41">
        <f t="shared" si="1"/>
        <v>14</v>
      </c>
      <c r="Q3" s="41">
        <f t="shared" si="1"/>
        <v>15</v>
      </c>
      <c r="R3" s="41">
        <f t="shared" si="1"/>
        <v>16</v>
      </c>
      <c r="S3" s="41">
        <f t="shared" si="1"/>
        <v>17</v>
      </c>
      <c r="T3" s="41">
        <f t="shared" si="1"/>
        <v>18</v>
      </c>
      <c r="U3" s="41">
        <f t="shared" si="1"/>
        <v>19</v>
      </c>
      <c r="V3" s="41">
        <f t="shared" si="1"/>
        <v>20</v>
      </c>
      <c r="W3" s="41">
        <f t="shared" si="1"/>
        <v>21</v>
      </c>
      <c r="X3" s="41">
        <f t="shared" si="1"/>
        <v>22</v>
      </c>
      <c r="Y3" s="41">
        <f t="shared" si="1"/>
        <v>23</v>
      </c>
      <c r="Z3" s="41">
        <f t="shared" si="1"/>
        <v>24</v>
      </c>
      <c r="AA3" s="41">
        <f t="shared" ref="AA3:AF3" si="2">+Z3+1</f>
        <v>25</v>
      </c>
      <c r="AB3" s="41">
        <f t="shared" si="2"/>
        <v>26</v>
      </c>
      <c r="AC3" s="41">
        <f t="shared" si="2"/>
        <v>27</v>
      </c>
      <c r="AD3" s="41">
        <f t="shared" si="2"/>
        <v>28</v>
      </c>
      <c r="AE3" s="41">
        <f t="shared" si="2"/>
        <v>29</v>
      </c>
      <c r="AF3" s="41">
        <f t="shared" si="2"/>
        <v>30</v>
      </c>
      <c r="AG3" s="32"/>
      <c r="AH3" s="32"/>
      <c r="AI3" s="32"/>
      <c r="AJ3" s="32"/>
    </row>
    <row r="4" spans="1:36">
      <c r="A4" s="55" t="s">
        <v>21</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32"/>
      <c r="AH4" s="32"/>
      <c r="AI4" s="32"/>
      <c r="AJ4" s="32"/>
    </row>
    <row r="5" spans="1:36">
      <c r="A5" s="55" t="s">
        <v>22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32"/>
      <c r="AH5" s="32"/>
      <c r="AI5" s="32"/>
      <c r="AJ5" s="32"/>
    </row>
    <row r="6" spans="1:36">
      <c r="A6" s="55" t="s">
        <v>23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32"/>
      <c r="AH6" s="32"/>
      <c r="AI6" s="32"/>
      <c r="AJ6" s="32"/>
    </row>
    <row r="7" spans="1:36">
      <c r="A7" s="55" t="s">
        <v>24</v>
      </c>
      <c r="B7" s="46"/>
      <c r="C7" s="47"/>
      <c r="D7" s="47"/>
      <c r="E7" s="47"/>
      <c r="F7" s="47"/>
      <c r="G7" s="46"/>
      <c r="H7" s="46"/>
      <c r="I7" s="46"/>
      <c r="J7" s="46"/>
      <c r="K7" s="46"/>
      <c r="L7" s="46"/>
      <c r="M7" s="46"/>
      <c r="N7" s="46"/>
      <c r="O7" s="46"/>
      <c r="P7" s="46"/>
      <c r="Q7" s="46"/>
      <c r="R7" s="46"/>
      <c r="S7" s="46"/>
      <c r="T7" s="46"/>
      <c r="U7" s="46"/>
      <c r="V7" s="46"/>
      <c r="W7" s="46"/>
      <c r="X7" s="46"/>
      <c r="Y7" s="46"/>
      <c r="Z7" s="46"/>
      <c r="AA7" s="46"/>
      <c r="AB7" s="46"/>
      <c r="AC7" s="46"/>
      <c r="AD7" s="46"/>
      <c r="AE7" s="46"/>
      <c r="AF7" s="46"/>
      <c r="AG7" s="32"/>
      <c r="AH7" s="32"/>
      <c r="AI7" s="32"/>
      <c r="AJ7" s="32"/>
    </row>
    <row r="8" spans="1:36">
      <c r="A8" s="56" t="s">
        <v>25</v>
      </c>
      <c r="B8" s="46"/>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32"/>
      <c r="AH8" s="32"/>
      <c r="AI8" s="32"/>
      <c r="AJ8" s="32"/>
    </row>
    <row r="9" spans="1:36">
      <c r="A9" s="56" t="s">
        <v>26</v>
      </c>
      <c r="B9" s="42">
        <f>IF(B4&lt;&gt;0,SUM(B4:B7),-_inv1-_oml1)</f>
        <v>0</v>
      </c>
      <c r="C9" s="42">
        <f>IF(_lev1&gt;=C3,SUM(C4:C8)+kont1+(pris1-_vek1)*_enh1-_ftk1+IF(_lev1=C3,rest1+_oml1,0),0)</f>
        <v>0</v>
      </c>
      <c r="D9" s="42">
        <f t="shared" ref="D9:L9" si="3">IF(_lev1&gt;=D3,SUM(D4:D8)+kont1+(pris1-_vek1)*_enh1-_ftk1+IF(_lev1=D3,rest1+_oml1,0),0)</f>
        <v>0</v>
      </c>
      <c r="E9" s="42">
        <f t="shared" si="3"/>
        <v>0</v>
      </c>
      <c r="F9" s="42">
        <f t="shared" si="3"/>
        <v>0</v>
      </c>
      <c r="G9" s="42">
        <f t="shared" si="3"/>
        <v>0</v>
      </c>
      <c r="H9" s="42">
        <f t="shared" si="3"/>
        <v>0</v>
      </c>
      <c r="I9" s="42">
        <f t="shared" si="3"/>
        <v>0</v>
      </c>
      <c r="J9" s="42">
        <f t="shared" si="3"/>
        <v>0</v>
      </c>
      <c r="K9" s="42">
        <f t="shared" si="3"/>
        <v>0</v>
      </c>
      <c r="L9" s="42">
        <f t="shared" si="3"/>
        <v>0</v>
      </c>
      <c r="M9" s="42">
        <f t="shared" ref="M9:AF9" si="4">IF(_lev1&gt;=M3,SUM(M4:M8)+kont1+(pris1-_vek1)*_enh1-_ftk1+IF(_lev1=M3,rest1+_oml1,0),0)</f>
        <v>0</v>
      </c>
      <c r="N9" s="42">
        <f t="shared" si="4"/>
        <v>0</v>
      </c>
      <c r="O9" s="42">
        <f t="shared" si="4"/>
        <v>0</v>
      </c>
      <c r="P9" s="42">
        <f t="shared" si="4"/>
        <v>0</v>
      </c>
      <c r="Q9" s="42">
        <f t="shared" si="4"/>
        <v>0</v>
      </c>
      <c r="R9" s="42">
        <f t="shared" si="4"/>
        <v>0</v>
      </c>
      <c r="S9" s="42">
        <f t="shared" si="4"/>
        <v>0</v>
      </c>
      <c r="T9" s="42">
        <f t="shared" si="4"/>
        <v>0</v>
      </c>
      <c r="U9" s="42">
        <f t="shared" si="4"/>
        <v>0</v>
      </c>
      <c r="V9" s="42">
        <f t="shared" si="4"/>
        <v>0</v>
      </c>
      <c r="W9" s="42">
        <f t="shared" si="4"/>
        <v>0</v>
      </c>
      <c r="X9" s="42">
        <f t="shared" si="4"/>
        <v>0</v>
      </c>
      <c r="Y9" s="42">
        <f t="shared" si="4"/>
        <v>0</v>
      </c>
      <c r="Z9" s="42">
        <f t="shared" si="4"/>
        <v>0</v>
      </c>
      <c r="AA9" s="42">
        <f t="shared" si="4"/>
        <v>0</v>
      </c>
      <c r="AB9" s="42">
        <f t="shared" si="4"/>
        <v>0</v>
      </c>
      <c r="AC9" s="42">
        <f t="shared" si="4"/>
        <v>0</v>
      </c>
      <c r="AD9" s="42">
        <f t="shared" si="4"/>
        <v>0</v>
      </c>
      <c r="AE9" s="42">
        <f t="shared" si="4"/>
        <v>0</v>
      </c>
      <c r="AF9" s="42">
        <f t="shared" si="4"/>
        <v>0</v>
      </c>
      <c r="AG9" s="32"/>
      <c r="AH9" s="32"/>
      <c r="AI9" s="32"/>
      <c r="AJ9" s="32"/>
    </row>
    <row r="10" spans="1:36">
      <c r="A10" s="43"/>
      <c r="B10" s="43"/>
      <c r="C10" s="43"/>
      <c r="D10" s="43"/>
      <c r="E10" s="43"/>
      <c r="F10" s="43"/>
      <c r="G10" s="43"/>
      <c r="H10" s="43"/>
      <c r="I10" s="43"/>
      <c r="J10" s="43"/>
      <c r="K10" s="43"/>
      <c r="L10" s="43"/>
      <c r="M10" s="32"/>
      <c r="N10" s="32"/>
      <c r="O10" s="32"/>
      <c r="P10" s="32"/>
      <c r="Q10" s="32"/>
      <c r="R10" s="32"/>
      <c r="S10" s="32"/>
      <c r="T10" s="32"/>
      <c r="U10" s="32"/>
      <c r="V10" s="32"/>
      <c r="W10" s="32"/>
      <c r="X10" s="32"/>
      <c r="Y10" s="32"/>
      <c r="Z10" s="32"/>
      <c r="AA10" s="32"/>
      <c r="AB10" s="32"/>
      <c r="AC10" s="32"/>
      <c r="AD10" s="32"/>
      <c r="AE10" s="32"/>
      <c r="AF10" s="32"/>
      <c r="AG10" s="32"/>
      <c r="AH10" s="32"/>
      <c r="AI10" s="32"/>
      <c r="AJ10" s="32"/>
    </row>
    <row r="11" spans="1:36">
      <c r="A11" s="43"/>
      <c r="B11" s="40" t="str">
        <f>IF(_lev2=0,"Du har glemt å registrere levetid for denne investeringen. Gå tilbake til investeringsanalysearket","")</f>
        <v>Du har glemt å registrere levetid for denne investeringen. Gå tilbake til investeringsanalysearket</v>
      </c>
      <c r="C11" s="44"/>
      <c r="D11" s="44"/>
      <c r="E11" s="44"/>
      <c r="F11" s="44"/>
      <c r="G11" s="44"/>
      <c r="H11" s="44"/>
      <c r="I11" s="44"/>
      <c r="J11" s="44"/>
      <c r="K11" s="44"/>
      <c r="L11" s="44"/>
      <c r="M11" s="32"/>
      <c r="N11" s="32"/>
      <c r="O11" s="32"/>
      <c r="P11" s="32"/>
      <c r="Q11" s="32"/>
      <c r="R11" s="32"/>
      <c r="S11" s="32"/>
      <c r="T11" s="32"/>
      <c r="U11" s="32"/>
      <c r="V11" s="32"/>
      <c r="W11" s="32"/>
      <c r="X11" s="32"/>
      <c r="Y11" s="32"/>
      <c r="Z11" s="32"/>
      <c r="AA11" s="32"/>
      <c r="AB11" s="32"/>
      <c r="AC11" s="32"/>
      <c r="AD11" s="32"/>
      <c r="AE11" s="32"/>
      <c r="AF11" s="32"/>
      <c r="AG11" s="32"/>
      <c r="AH11" s="32"/>
      <c r="AI11" s="32"/>
      <c r="AJ11" s="32"/>
    </row>
    <row r="12" spans="1:36">
      <c r="A12" s="57">
        <f>prosj2</f>
        <v>0</v>
      </c>
      <c r="B12" s="41">
        <v>0</v>
      </c>
      <c r="C12" s="41">
        <f t="shared" ref="C12:L12" si="5">+B12+1</f>
        <v>1</v>
      </c>
      <c r="D12" s="41">
        <f t="shared" si="5"/>
        <v>2</v>
      </c>
      <c r="E12" s="41">
        <f t="shared" si="5"/>
        <v>3</v>
      </c>
      <c r="F12" s="41">
        <f t="shared" si="5"/>
        <v>4</v>
      </c>
      <c r="G12" s="41">
        <f t="shared" si="5"/>
        <v>5</v>
      </c>
      <c r="H12" s="41">
        <f t="shared" si="5"/>
        <v>6</v>
      </c>
      <c r="I12" s="41">
        <f t="shared" si="5"/>
        <v>7</v>
      </c>
      <c r="J12" s="41">
        <f t="shared" si="5"/>
        <v>8</v>
      </c>
      <c r="K12" s="41">
        <f t="shared" si="5"/>
        <v>9</v>
      </c>
      <c r="L12" s="41">
        <f t="shared" si="5"/>
        <v>10</v>
      </c>
      <c r="M12" s="41">
        <f t="shared" ref="M12:AF12" si="6">+L12+1</f>
        <v>11</v>
      </c>
      <c r="N12" s="41">
        <f t="shared" si="6"/>
        <v>12</v>
      </c>
      <c r="O12" s="41">
        <f t="shared" si="6"/>
        <v>13</v>
      </c>
      <c r="P12" s="41">
        <f t="shared" si="6"/>
        <v>14</v>
      </c>
      <c r="Q12" s="41">
        <f t="shared" si="6"/>
        <v>15</v>
      </c>
      <c r="R12" s="41">
        <f t="shared" si="6"/>
        <v>16</v>
      </c>
      <c r="S12" s="41">
        <f t="shared" si="6"/>
        <v>17</v>
      </c>
      <c r="T12" s="41">
        <f t="shared" si="6"/>
        <v>18</v>
      </c>
      <c r="U12" s="41">
        <f t="shared" si="6"/>
        <v>19</v>
      </c>
      <c r="V12" s="41">
        <f t="shared" si="6"/>
        <v>20</v>
      </c>
      <c r="W12" s="41">
        <f t="shared" si="6"/>
        <v>21</v>
      </c>
      <c r="X12" s="41">
        <f t="shared" si="6"/>
        <v>22</v>
      </c>
      <c r="Y12" s="41">
        <f t="shared" si="6"/>
        <v>23</v>
      </c>
      <c r="Z12" s="41">
        <f t="shared" si="6"/>
        <v>24</v>
      </c>
      <c r="AA12" s="41">
        <f t="shared" si="6"/>
        <v>25</v>
      </c>
      <c r="AB12" s="41">
        <f t="shared" si="6"/>
        <v>26</v>
      </c>
      <c r="AC12" s="41">
        <f t="shared" si="6"/>
        <v>27</v>
      </c>
      <c r="AD12" s="41">
        <f t="shared" si="6"/>
        <v>28</v>
      </c>
      <c r="AE12" s="41">
        <f t="shared" si="6"/>
        <v>29</v>
      </c>
      <c r="AF12" s="41">
        <f t="shared" si="6"/>
        <v>30</v>
      </c>
      <c r="AG12" s="32"/>
      <c r="AH12" s="32"/>
      <c r="AI12" s="32"/>
      <c r="AJ12" s="32"/>
    </row>
    <row r="13" spans="1:36">
      <c r="A13" s="55" t="s">
        <v>21</v>
      </c>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32"/>
      <c r="AH13" s="32"/>
      <c r="AI13" s="32"/>
      <c r="AJ13" s="32"/>
    </row>
    <row r="14" spans="1:36">
      <c r="A14" s="55" t="s">
        <v>22</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32"/>
      <c r="AH14" s="32"/>
      <c r="AI14" s="32"/>
      <c r="AJ14" s="32"/>
    </row>
    <row r="15" spans="1:36">
      <c r="A15" s="55" t="s">
        <v>23</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32"/>
      <c r="AH15" s="32"/>
      <c r="AI15" s="32"/>
      <c r="AJ15" s="32"/>
    </row>
    <row r="16" spans="1:36">
      <c r="A16" s="55" t="s">
        <v>24</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32"/>
      <c r="AH16" s="32"/>
      <c r="AI16" s="32"/>
      <c r="AJ16" s="32"/>
    </row>
    <row r="17" spans="1:53">
      <c r="A17" s="56" t="s">
        <v>25</v>
      </c>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32"/>
      <c r="AH17" s="32"/>
      <c r="AI17" s="32"/>
      <c r="AJ17" s="32"/>
    </row>
    <row r="18" spans="1:53">
      <c r="A18" s="56" t="s">
        <v>26</v>
      </c>
      <c r="B18" s="42">
        <f>IF(B13&lt;&gt;0,SUM(B13:B16),-_inv2-_oml2)</f>
        <v>0</v>
      </c>
      <c r="C18" s="42">
        <f>IF(_lev2&gt;=C12,SUM(C13:C17)+kont2+(pris2-_vek2)*_enh2-_ftk2+IF(_lev2&lt;=C12,rest2+_oml2,0),0)</f>
        <v>0</v>
      </c>
      <c r="D18" s="42">
        <f t="shared" ref="D18:L18" si="7">IF(_lev2&gt;=D12,SUM(D13:D17)+kont2+(pris2-_vek2)*_enh2-_ftk2+IF(_lev2&lt;=D12,rest2+_oml2,0),0)</f>
        <v>0</v>
      </c>
      <c r="E18" s="42">
        <f t="shared" si="7"/>
        <v>0</v>
      </c>
      <c r="F18" s="42">
        <f t="shared" si="7"/>
        <v>0</v>
      </c>
      <c r="G18" s="42">
        <f t="shared" si="7"/>
        <v>0</v>
      </c>
      <c r="H18" s="42">
        <f t="shared" si="7"/>
        <v>0</v>
      </c>
      <c r="I18" s="42">
        <f t="shared" si="7"/>
        <v>0</v>
      </c>
      <c r="J18" s="42">
        <f t="shared" si="7"/>
        <v>0</v>
      </c>
      <c r="K18" s="42">
        <f t="shared" si="7"/>
        <v>0</v>
      </c>
      <c r="L18" s="42">
        <f t="shared" si="7"/>
        <v>0</v>
      </c>
      <c r="M18" s="42">
        <f t="shared" ref="M18:AF18" si="8">IF(_lev2&gt;=M12,SUM(M13:M17)+kont2+(pris2-_vek2)*_enh2-_ftk2+IF(_lev2&lt;=M12,rest2+_oml2,0),0)</f>
        <v>0</v>
      </c>
      <c r="N18" s="42">
        <f t="shared" si="8"/>
        <v>0</v>
      </c>
      <c r="O18" s="42">
        <f t="shared" si="8"/>
        <v>0</v>
      </c>
      <c r="P18" s="42">
        <f t="shared" si="8"/>
        <v>0</v>
      </c>
      <c r="Q18" s="42">
        <f t="shared" si="8"/>
        <v>0</v>
      </c>
      <c r="R18" s="42">
        <f t="shared" si="8"/>
        <v>0</v>
      </c>
      <c r="S18" s="42">
        <f t="shared" si="8"/>
        <v>0</v>
      </c>
      <c r="T18" s="42">
        <f t="shared" si="8"/>
        <v>0</v>
      </c>
      <c r="U18" s="42">
        <f t="shared" si="8"/>
        <v>0</v>
      </c>
      <c r="V18" s="42">
        <f t="shared" si="8"/>
        <v>0</v>
      </c>
      <c r="W18" s="42">
        <f t="shared" si="8"/>
        <v>0</v>
      </c>
      <c r="X18" s="42">
        <f t="shared" si="8"/>
        <v>0</v>
      </c>
      <c r="Y18" s="42">
        <f t="shared" si="8"/>
        <v>0</v>
      </c>
      <c r="Z18" s="42">
        <f t="shared" si="8"/>
        <v>0</v>
      </c>
      <c r="AA18" s="42">
        <f t="shared" si="8"/>
        <v>0</v>
      </c>
      <c r="AB18" s="42">
        <f t="shared" si="8"/>
        <v>0</v>
      </c>
      <c r="AC18" s="42">
        <f t="shared" si="8"/>
        <v>0</v>
      </c>
      <c r="AD18" s="42">
        <f t="shared" si="8"/>
        <v>0</v>
      </c>
      <c r="AE18" s="42">
        <f t="shared" si="8"/>
        <v>0</v>
      </c>
      <c r="AF18" s="42">
        <f t="shared" si="8"/>
        <v>0</v>
      </c>
      <c r="AG18" s="32"/>
      <c r="AH18" s="32"/>
      <c r="AI18" s="32"/>
      <c r="AJ18" s="32"/>
    </row>
    <row r="19" spans="1:53">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1:53" s="23" customFormat="1">
      <c r="AL20" s="62" t="str">
        <f>A1</f>
        <v>Kontantstrøm i tabell</v>
      </c>
      <c r="AM20" s="1"/>
      <c r="AN20" s="1"/>
      <c r="AO20" s="1"/>
      <c r="AP20" s="1"/>
      <c r="AQ20" s="1"/>
    </row>
    <row r="21" spans="1:53" s="23" customFormat="1">
      <c r="AL21" s="63" t="str">
        <f>"PROSJEKT "&amp;A3</f>
        <v>PROSJEKT 0</v>
      </c>
      <c r="AM21" s="1"/>
      <c r="AN21" s="1"/>
      <c r="AO21" s="1"/>
      <c r="AP21" s="1"/>
      <c r="AQ21" s="1"/>
    </row>
    <row r="22" spans="1:53" s="23" customFormat="1" ht="38.25">
      <c r="AL22" s="70" t="s">
        <v>27</v>
      </c>
      <c r="AM22" s="71" t="s">
        <v>28</v>
      </c>
      <c r="AN22" s="72" t="s">
        <v>29</v>
      </c>
      <c r="AO22" s="73" t="s">
        <v>30</v>
      </c>
      <c r="AP22" s="73" t="s">
        <v>31</v>
      </c>
      <c r="AQ22" s="73" t="s">
        <v>32</v>
      </c>
      <c r="AR22" s="74" t="s">
        <v>26</v>
      </c>
      <c r="AS22" s="75" t="s">
        <v>19</v>
      </c>
      <c r="AT22" s="58"/>
      <c r="AU22" s="58"/>
      <c r="AV22" s="58"/>
      <c r="AW22" s="58"/>
      <c r="AX22" s="58"/>
      <c r="AY22" s="58"/>
      <c r="AZ22" s="59"/>
      <c r="BA22" s="59"/>
    </row>
    <row r="23" spans="1:53" s="23" customFormat="1">
      <c r="AL23" s="76">
        <f>B3</f>
        <v>0</v>
      </c>
      <c r="AM23" s="64">
        <f>B4</f>
        <v>0</v>
      </c>
      <c r="AN23" s="65">
        <f>B5</f>
        <v>0</v>
      </c>
      <c r="AO23" s="65">
        <f>B6</f>
        <v>0</v>
      </c>
      <c r="AP23" s="65">
        <f>B7</f>
        <v>0</v>
      </c>
      <c r="AQ23" s="65">
        <f>B8</f>
        <v>0</v>
      </c>
      <c r="AR23" s="65">
        <f>B9</f>
        <v>0</v>
      </c>
      <c r="AS23" s="77"/>
    </row>
    <row r="24" spans="1:53" s="23" customFormat="1">
      <c r="AL24" s="78">
        <f>AL23+1</f>
        <v>1</v>
      </c>
      <c r="AM24" s="66">
        <f>C4</f>
        <v>0</v>
      </c>
      <c r="AN24" s="67">
        <f>C5</f>
        <v>0</v>
      </c>
      <c r="AO24" s="68">
        <f>C6</f>
        <v>0</v>
      </c>
      <c r="AP24" s="68">
        <f>C7</f>
        <v>0</v>
      </c>
      <c r="AQ24" s="68">
        <f>C8</f>
        <v>0</v>
      </c>
      <c r="AR24" s="68">
        <f>C9</f>
        <v>0</v>
      </c>
      <c r="AS24" s="79">
        <f>AR23+AR24</f>
        <v>0</v>
      </c>
    </row>
    <row r="25" spans="1:53" s="23" customFormat="1">
      <c r="AL25" s="78">
        <f t="shared" ref="AL25:AL53" si="9">AL24+1</f>
        <v>2</v>
      </c>
      <c r="AM25" s="66">
        <f>D4</f>
        <v>0</v>
      </c>
      <c r="AN25" s="67">
        <f>D5</f>
        <v>0</v>
      </c>
      <c r="AO25" s="67">
        <f>D6</f>
        <v>0</v>
      </c>
      <c r="AP25" s="68">
        <f>D7</f>
        <v>0</v>
      </c>
      <c r="AQ25" s="68">
        <f>D8</f>
        <v>0</v>
      </c>
      <c r="AR25" s="68">
        <f>D9</f>
        <v>0</v>
      </c>
      <c r="AS25" s="79">
        <f>AS24+AR25</f>
        <v>0</v>
      </c>
    </row>
    <row r="26" spans="1:53" s="23" customFormat="1">
      <c r="AL26" s="78">
        <f t="shared" si="9"/>
        <v>3</v>
      </c>
      <c r="AM26" s="66">
        <f>E4</f>
        <v>0</v>
      </c>
      <c r="AN26" s="67">
        <f>E5</f>
        <v>0</v>
      </c>
      <c r="AO26" s="67">
        <f>E6</f>
        <v>0</v>
      </c>
      <c r="AP26" s="67">
        <f>E7</f>
        <v>0</v>
      </c>
      <c r="AQ26" s="68">
        <f>E8</f>
        <v>0</v>
      </c>
      <c r="AR26" s="68">
        <f>E9</f>
        <v>0</v>
      </c>
      <c r="AS26" s="79">
        <f t="shared" ref="AS26:AS53" si="10">AS25+AR26</f>
        <v>0</v>
      </c>
    </row>
    <row r="27" spans="1:53" s="23" customFormat="1">
      <c r="AL27" s="78">
        <f t="shared" si="9"/>
        <v>4</v>
      </c>
      <c r="AM27" s="66">
        <f>F4</f>
        <v>0</v>
      </c>
      <c r="AN27" s="67">
        <f>F5</f>
        <v>0</v>
      </c>
      <c r="AO27" s="67">
        <f>F6</f>
        <v>0</v>
      </c>
      <c r="AP27" s="67">
        <f>F7</f>
        <v>0</v>
      </c>
      <c r="AQ27" s="67">
        <f>F8</f>
        <v>0</v>
      </c>
      <c r="AR27" s="68">
        <f>F9</f>
        <v>0</v>
      </c>
      <c r="AS27" s="79">
        <f t="shared" si="10"/>
        <v>0</v>
      </c>
    </row>
    <row r="28" spans="1:53" s="23" customFormat="1">
      <c r="AL28" s="78">
        <f t="shared" si="9"/>
        <v>5</v>
      </c>
      <c r="AM28" s="66">
        <f>G4</f>
        <v>0</v>
      </c>
      <c r="AN28" s="67">
        <f>G5</f>
        <v>0</v>
      </c>
      <c r="AO28" s="67">
        <f>G6</f>
        <v>0</v>
      </c>
      <c r="AP28" s="67">
        <f>G7</f>
        <v>0</v>
      </c>
      <c r="AQ28" s="67">
        <f>G8</f>
        <v>0</v>
      </c>
      <c r="AR28" s="67">
        <f>G9</f>
        <v>0</v>
      </c>
      <c r="AS28" s="79">
        <f t="shared" si="10"/>
        <v>0</v>
      </c>
    </row>
    <row r="29" spans="1:53" s="23" customFormat="1">
      <c r="AL29" s="78">
        <f t="shared" si="9"/>
        <v>6</v>
      </c>
      <c r="AM29" s="66">
        <f>H4</f>
        <v>0</v>
      </c>
      <c r="AN29" s="67">
        <f>H5</f>
        <v>0</v>
      </c>
      <c r="AO29" s="67">
        <f>H6</f>
        <v>0</v>
      </c>
      <c r="AP29" s="67">
        <f>H7</f>
        <v>0</v>
      </c>
      <c r="AQ29" s="67">
        <f>H8</f>
        <v>0</v>
      </c>
      <c r="AR29" s="67">
        <f>H9</f>
        <v>0</v>
      </c>
      <c r="AS29" s="79">
        <f t="shared" si="10"/>
        <v>0</v>
      </c>
    </row>
    <row r="30" spans="1:53" s="23" customFormat="1">
      <c r="AL30" s="78">
        <f t="shared" si="9"/>
        <v>7</v>
      </c>
      <c r="AM30" s="66">
        <f>I4</f>
        <v>0</v>
      </c>
      <c r="AN30" s="67">
        <f>I5</f>
        <v>0</v>
      </c>
      <c r="AO30" s="67">
        <f>I6</f>
        <v>0</v>
      </c>
      <c r="AP30" s="67">
        <f>I7</f>
        <v>0</v>
      </c>
      <c r="AQ30" s="67">
        <f>I8</f>
        <v>0</v>
      </c>
      <c r="AR30" s="67">
        <f>I9</f>
        <v>0</v>
      </c>
      <c r="AS30" s="79">
        <f t="shared" si="10"/>
        <v>0</v>
      </c>
    </row>
    <row r="31" spans="1:53" s="23" customFormat="1">
      <c r="AL31" s="78">
        <f t="shared" si="9"/>
        <v>8</v>
      </c>
      <c r="AM31" s="66">
        <f>J4</f>
        <v>0</v>
      </c>
      <c r="AN31" s="67">
        <f>J5</f>
        <v>0</v>
      </c>
      <c r="AO31" s="67">
        <f>J6</f>
        <v>0</v>
      </c>
      <c r="AP31" s="67">
        <f>J7</f>
        <v>0</v>
      </c>
      <c r="AQ31" s="67">
        <f>J8</f>
        <v>0</v>
      </c>
      <c r="AR31" s="67">
        <f>J9</f>
        <v>0</v>
      </c>
      <c r="AS31" s="79">
        <f t="shared" si="10"/>
        <v>0</v>
      </c>
    </row>
    <row r="32" spans="1:53" s="23" customFormat="1">
      <c r="AL32" s="78">
        <f t="shared" si="9"/>
        <v>9</v>
      </c>
      <c r="AM32" s="66">
        <f>K4</f>
        <v>0</v>
      </c>
      <c r="AN32" s="67">
        <f>K5</f>
        <v>0</v>
      </c>
      <c r="AO32" s="67">
        <f>K6</f>
        <v>0</v>
      </c>
      <c r="AP32" s="67">
        <f>K7</f>
        <v>0</v>
      </c>
      <c r="AQ32" s="67">
        <f>K8</f>
        <v>0</v>
      </c>
      <c r="AR32" s="67">
        <f>K9</f>
        <v>0</v>
      </c>
      <c r="AS32" s="79">
        <f t="shared" si="10"/>
        <v>0</v>
      </c>
    </row>
    <row r="33" spans="38:45" s="23" customFormat="1">
      <c r="AL33" s="78">
        <f t="shared" si="9"/>
        <v>10</v>
      </c>
      <c r="AM33" s="66">
        <f>L4</f>
        <v>0</v>
      </c>
      <c r="AN33" s="67">
        <f>L5</f>
        <v>0</v>
      </c>
      <c r="AO33" s="67">
        <f>L6</f>
        <v>0</v>
      </c>
      <c r="AP33" s="67">
        <f>L7</f>
        <v>0</v>
      </c>
      <c r="AQ33" s="67">
        <f>L8</f>
        <v>0</v>
      </c>
      <c r="AR33" s="67">
        <f>L9</f>
        <v>0</v>
      </c>
      <c r="AS33" s="79">
        <f t="shared" si="10"/>
        <v>0</v>
      </c>
    </row>
    <row r="34" spans="38:45" s="23" customFormat="1">
      <c r="AL34" s="78">
        <f t="shared" si="9"/>
        <v>11</v>
      </c>
      <c r="AM34" s="66">
        <f>M4</f>
        <v>0</v>
      </c>
      <c r="AN34" s="67">
        <f>M5</f>
        <v>0</v>
      </c>
      <c r="AO34" s="67">
        <f>M6</f>
        <v>0</v>
      </c>
      <c r="AP34" s="67">
        <f>M7</f>
        <v>0</v>
      </c>
      <c r="AQ34" s="67">
        <f>M8</f>
        <v>0</v>
      </c>
      <c r="AR34" s="67">
        <f>M9</f>
        <v>0</v>
      </c>
      <c r="AS34" s="79">
        <f t="shared" si="10"/>
        <v>0</v>
      </c>
    </row>
    <row r="35" spans="38:45" s="23" customFormat="1">
      <c r="AL35" s="78">
        <f t="shared" si="9"/>
        <v>12</v>
      </c>
      <c r="AM35" s="66">
        <f>N4</f>
        <v>0</v>
      </c>
      <c r="AN35" s="67">
        <f>N5</f>
        <v>0</v>
      </c>
      <c r="AO35" s="67">
        <f>N6</f>
        <v>0</v>
      </c>
      <c r="AP35" s="67">
        <f>N7</f>
        <v>0</v>
      </c>
      <c r="AQ35" s="67">
        <f>N8</f>
        <v>0</v>
      </c>
      <c r="AR35" s="67">
        <f>N9</f>
        <v>0</v>
      </c>
      <c r="AS35" s="79">
        <f t="shared" si="10"/>
        <v>0</v>
      </c>
    </row>
    <row r="36" spans="38:45" s="23" customFormat="1">
      <c r="AL36" s="78">
        <f t="shared" si="9"/>
        <v>13</v>
      </c>
      <c r="AM36" s="66">
        <f>O4</f>
        <v>0</v>
      </c>
      <c r="AN36" s="67">
        <f>O5</f>
        <v>0</v>
      </c>
      <c r="AO36" s="67">
        <f>O6</f>
        <v>0</v>
      </c>
      <c r="AP36" s="67">
        <f>O7</f>
        <v>0</v>
      </c>
      <c r="AQ36" s="67">
        <f>O8</f>
        <v>0</v>
      </c>
      <c r="AR36" s="67">
        <f>O9</f>
        <v>0</v>
      </c>
      <c r="AS36" s="79">
        <f t="shared" si="10"/>
        <v>0</v>
      </c>
    </row>
    <row r="37" spans="38:45" s="23" customFormat="1">
      <c r="AL37" s="78">
        <f t="shared" si="9"/>
        <v>14</v>
      </c>
      <c r="AM37" s="66">
        <f>P4</f>
        <v>0</v>
      </c>
      <c r="AN37" s="67">
        <f>P5</f>
        <v>0</v>
      </c>
      <c r="AO37" s="67">
        <f>P6</f>
        <v>0</v>
      </c>
      <c r="AP37" s="67">
        <f>P7</f>
        <v>0</v>
      </c>
      <c r="AQ37" s="67">
        <f>P8</f>
        <v>0</v>
      </c>
      <c r="AR37" s="67">
        <f>P9</f>
        <v>0</v>
      </c>
      <c r="AS37" s="79">
        <f t="shared" si="10"/>
        <v>0</v>
      </c>
    </row>
    <row r="38" spans="38:45" s="23" customFormat="1">
      <c r="AL38" s="78">
        <f t="shared" si="9"/>
        <v>15</v>
      </c>
      <c r="AM38" s="66">
        <f>Q4</f>
        <v>0</v>
      </c>
      <c r="AN38" s="67">
        <f>Q5</f>
        <v>0</v>
      </c>
      <c r="AO38" s="67">
        <f>Q6</f>
        <v>0</v>
      </c>
      <c r="AP38" s="67">
        <f>Q7</f>
        <v>0</v>
      </c>
      <c r="AQ38" s="67">
        <f>Q8</f>
        <v>0</v>
      </c>
      <c r="AR38" s="67">
        <f>Q9</f>
        <v>0</v>
      </c>
      <c r="AS38" s="79">
        <f t="shared" si="10"/>
        <v>0</v>
      </c>
    </row>
    <row r="39" spans="38:45" s="23" customFormat="1">
      <c r="AL39" s="78">
        <f t="shared" si="9"/>
        <v>16</v>
      </c>
      <c r="AM39" s="69">
        <f>R4</f>
        <v>0</v>
      </c>
      <c r="AN39" s="67">
        <f>R5</f>
        <v>0</v>
      </c>
      <c r="AO39" s="67">
        <f>R6</f>
        <v>0</v>
      </c>
      <c r="AP39" s="67">
        <f>R7</f>
        <v>0</v>
      </c>
      <c r="AQ39" s="67">
        <f>R8</f>
        <v>0</v>
      </c>
      <c r="AR39" s="67">
        <f>R9</f>
        <v>0</v>
      </c>
      <c r="AS39" s="79">
        <f t="shared" si="10"/>
        <v>0</v>
      </c>
    </row>
    <row r="40" spans="38:45" s="23" customFormat="1">
      <c r="AL40" s="78">
        <f t="shared" si="9"/>
        <v>17</v>
      </c>
      <c r="AM40" s="69">
        <f>S4</f>
        <v>0</v>
      </c>
      <c r="AN40" s="68">
        <f>S5</f>
        <v>0</v>
      </c>
      <c r="AO40" s="67">
        <f>S6</f>
        <v>0</v>
      </c>
      <c r="AP40" s="67">
        <f>S7</f>
        <v>0</v>
      </c>
      <c r="AQ40" s="67">
        <f>S8</f>
        <v>0</v>
      </c>
      <c r="AR40" s="67">
        <f>S9</f>
        <v>0</v>
      </c>
      <c r="AS40" s="79">
        <f t="shared" si="10"/>
        <v>0</v>
      </c>
    </row>
    <row r="41" spans="38:45" s="23" customFormat="1">
      <c r="AL41" s="78">
        <f t="shared" si="9"/>
        <v>18</v>
      </c>
      <c r="AM41" s="69">
        <f>T4</f>
        <v>0</v>
      </c>
      <c r="AN41" s="68">
        <f>T5</f>
        <v>0</v>
      </c>
      <c r="AO41" s="68">
        <f>T6</f>
        <v>0</v>
      </c>
      <c r="AP41" s="67">
        <f>T7</f>
        <v>0</v>
      </c>
      <c r="AQ41" s="67">
        <f>T8</f>
        <v>0</v>
      </c>
      <c r="AR41" s="67">
        <f>T9</f>
        <v>0</v>
      </c>
      <c r="AS41" s="79">
        <f t="shared" si="10"/>
        <v>0</v>
      </c>
    </row>
    <row r="42" spans="38:45" s="23" customFormat="1">
      <c r="AL42" s="78">
        <f t="shared" si="9"/>
        <v>19</v>
      </c>
      <c r="AM42" s="69">
        <f>U4</f>
        <v>0</v>
      </c>
      <c r="AN42" s="68">
        <f>U5</f>
        <v>0</v>
      </c>
      <c r="AO42" s="68">
        <f>U6</f>
        <v>0</v>
      </c>
      <c r="AP42" s="68">
        <f>U7</f>
        <v>0</v>
      </c>
      <c r="AQ42" s="67">
        <f>U8</f>
        <v>0</v>
      </c>
      <c r="AR42" s="67">
        <f>U9</f>
        <v>0</v>
      </c>
      <c r="AS42" s="79">
        <f t="shared" si="10"/>
        <v>0</v>
      </c>
    </row>
    <row r="43" spans="38:45" s="23" customFormat="1">
      <c r="AL43" s="78">
        <f t="shared" si="9"/>
        <v>20</v>
      </c>
      <c r="AM43" s="69">
        <f>V4</f>
        <v>0</v>
      </c>
      <c r="AN43" s="68">
        <f>V5</f>
        <v>0</v>
      </c>
      <c r="AO43" s="68">
        <f>V6</f>
        <v>0</v>
      </c>
      <c r="AP43" s="68">
        <f>V7</f>
        <v>0</v>
      </c>
      <c r="AQ43" s="68">
        <f>V8</f>
        <v>0</v>
      </c>
      <c r="AR43" s="67">
        <f>V9</f>
        <v>0</v>
      </c>
      <c r="AS43" s="79">
        <f t="shared" si="10"/>
        <v>0</v>
      </c>
    </row>
    <row r="44" spans="38:45" s="23" customFormat="1">
      <c r="AL44" s="78">
        <f t="shared" si="9"/>
        <v>21</v>
      </c>
      <c r="AM44" s="69">
        <f>W4</f>
        <v>0</v>
      </c>
      <c r="AN44" s="68">
        <f>W5</f>
        <v>0</v>
      </c>
      <c r="AO44" s="68">
        <f>W6</f>
        <v>0</v>
      </c>
      <c r="AP44" s="68">
        <f>W7</f>
        <v>0</v>
      </c>
      <c r="AQ44" s="68">
        <f>W8</f>
        <v>0</v>
      </c>
      <c r="AR44" s="68">
        <f>W9</f>
        <v>0</v>
      </c>
      <c r="AS44" s="79">
        <f t="shared" si="10"/>
        <v>0</v>
      </c>
    </row>
    <row r="45" spans="38:45" s="23" customFormat="1">
      <c r="AL45" s="78">
        <f t="shared" si="9"/>
        <v>22</v>
      </c>
      <c r="AM45" s="69">
        <f>X4</f>
        <v>0</v>
      </c>
      <c r="AN45" s="68">
        <f>X5</f>
        <v>0</v>
      </c>
      <c r="AO45" s="68">
        <f>X6</f>
        <v>0</v>
      </c>
      <c r="AP45" s="68">
        <f>X7</f>
        <v>0</v>
      </c>
      <c r="AQ45" s="68">
        <f>X8</f>
        <v>0</v>
      </c>
      <c r="AR45" s="68">
        <f>X9</f>
        <v>0</v>
      </c>
      <c r="AS45" s="79">
        <f t="shared" si="10"/>
        <v>0</v>
      </c>
    </row>
    <row r="46" spans="38:45" s="23" customFormat="1">
      <c r="AL46" s="78">
        <f t="shared" si="9"/>
        <v>23</v>
      </c>
      <c r="AM46" s="69">
        <f>Y4</f>
        <v>0</v>
      </c>
      <c r="AN46" s="68">
        <f>Y5</f>
        <v>0</v>
      </c>
      <c r="AO46" s="68">
        <f>Y6</f>
        <v>0</v>
      </c>
      <c r="AP46" s="68">
        <f>Y7</f>
        <v>0</v>
      </c>
      <c r="AQ46" s="68">
        <f>Y8</f>
        <v>0</v>
      </c>
      <c r="AR46" s="68">
        <f>Y9</f>
        <v>0</v>
      </c>
      <c r="AS46" s="79">
        <f t="shared" si="10"/>
        <v>0</v>
      </c>
    </row>
    <row r="47" spans="38:45" s="23" customFormat="1">
      <c r="AL47" s="78">
        <f t="shared" si="9"/>
        <v>24</v>
      </c>
      <c r="AM47" s="69">
        <f>Z4</f>
        <v>0</v>
      </c>
      <c r="AN47" s="68">
        <f>Z5</f>
        <v>0</v>
      </c>
      <c r="AO47" s="68">
        <f>Z6</f>
        <v>0</v>
      </c>
      <c r="AP47" s="68">
        <f>Z7</f>
        <v>0</v>
      </c>
      <c r="AQ47" s="68">
        <f>Z8</f>
        <v>0</v>
      </c>
      <c r="AR47" s="68">
        <f>Z9</f>
        <v>0</v>
      </c>
      <c r="AS47" s="79">
        <f t="shared" si="10"/>
        <v>0</v>
      </c>
    </row>
    <row r="48" spans="38:45" s="23" customFormat="1">
      <c r="AL48" s="78">
        <f t="shared" si="9"/>
        <v>25</v>
      </c>
      <c r="AM48" s="69">
        <f>AA4</f>
        <v>0</v>
      </c>
      <c r="AN48" s="68">
        <f>AA5</f>
        <v>0</v>
      </c>
      <c r="AO48" s="68">
        <f>AA6</f>
        <v>0</v>
      </c>
      <c r="AP48" s="68">
        <f>AA7</f>
        <v>0</v>
      </c>
      <c r="AQ48" s="68">
        <f>AA8</f>
        <v>0</v>
      </c>
      <c r="AR48" s="68">
        <f>AA9</f>
        <v>0</v>
      </c>
      <c r="AS48" s="79">
        <f t="shared" si="10"/>
        <v>0</v>
      </c>
    </row>
    <row r="49" spans="38:45" s="23" customFormat="1">
      <c r="AL49" s="78">
        <f t="shared" si="9"/>
        <v>26</v>
      </c>
      <c r="AM49" s="69">
        <f>AB4</f>
        <v>0</v>
      </c>
      <c r="AN49" s="68">
        <f>AB5</f>
        <v>0</v>
      </c>
      <c r="AO49" s="68">
        <f>AB6</f>
        <v>0</v>
      </c>
      <c r="AP49" s="68">
        <f>AB7</f>
        <v>0</v>
      </c>
      <c r="AQ49" s="68">
        <f>AB8</f>
        <v>0</v>
      </c>
      <c r="AR49" s="68">
        <f>AB9</f>
        <v>0</v>
      </c>
      <c r="AS49" s="79">
        <f t="shared" si="10"/>
        <v>0</v>
      </c>
    </row>
    <row r="50" spans="38:45" s="23" customFormat="1">
      <c r="AL50" s="78">
        <f t="shared" si="9"/>
        <v>27</v>
      </c>
      <c r="AM50" s="69">
        <f>AC4</f>
        <v>0</v>
      </c>
      <c r="AN50" s="68">
        <f>AC5</f>
        <v>0</v>
      </c>
      <c r="AO50" s="68">
        <f>AC6</f>
        <v>0</v>
      </c>
      <c r="AP50" s="68">
        <f>AC7</f>
        <v>0</v>
      </c>
      <c r="AQ50" s="68">
        <f>AC8</f>
        <v>0</v>
      </c>
      <c r="AR50" s="68">
        <f>AC9</f>
        <v>0</v>
      </c>
      <c r="AS50" s="79">
        <f t="shared" si="10"/>
        <v>0</v>
      </c>
    </row>
    <row r="51" spans="38:45">
      <c r="AL51" s="78">
        <f t="shared" si="9"/>
        <v>28</v>
      </c>
      <c r="AM51" s="69">
        <f>AD4</f>
        <v>0</v>
      </c>
      <c r="AN51" s="68">
        <f>AD5</f>
        <v>0</v>
      </c>
      <c r="AO51" s="68">
        <f>AD6</f>
        <v>0</v>
      </c>
      <c r="AP51" s="68">
        <f>AD7</f>
        <v>0</v>
      </c>
      <c r="AQ51" s="68">
        <f>AD8</f>
        <v>0</v>
      </c>
      <c r="AR51" s="68">
        <f>AD9</f>
        <v>0</v>
      </c>
      <c r="AS51" s="79">
        <f t="shared" si="10"/>
        <v>0</v>
      </c>
    </row>
    <row r="52" spans="38:45">
      <c r="AL52" s="78">
        <f>AL51+1</f>
        <v>29</v>
      </c>
      <c r="AM52" s="69">
        <f>AE4</f>
        <v>0</v>
      </c>
      <c r="AN52" s="68">
        <f>AE5</f>
        <v>0</v>
      </c>
      <c r="AO52" s="68">
        <f>AE6</f>
        <v>0</v>
      </c>
      <c r="AP52" s="68">
        <f>AE7</f>
        <v>0</v>
      </c>
      <c r="AQ52" s="68">
        <f>AE8</f>
        <v>0</v>
      </c>
      <c r="AR52" s="68">
        <f>AE9</f>
        <v>0</v>
      </c>
      <c r="AS52" s="79">
        <f t="shared" si="10"/>
        <v>0</v>
      </c>
    </row>
    <row r="53" spans="38:45">
      <c r="AL53" s="80">
        <f t="shared" si="9"/>
        <v>30</v>
      </c>
      <c r="AM53" s="81">
        <f>AF4</f>
        <v>0</v>
      </c>
      <c r="AN53" s="82">
        <f>AF5</f>
        <v>0</v>
      </c>
      <c r="AO53" s="82">
        <f>AF6</f>
        <v>0</v>
      </c>
      <c r="AP53" s="82">
        <f>AF7</f>
        <v>0</v>
      </c>
      <c r="AQ53" s="82">
        <f>AF8</f>
        <v>0</v>
      </c>
      <c r="AR53" s="82">
        <f>AF9</f>
        <v>0</v>
      </c>
      <c r="AS53" s="83">
        <f t="shared" si="10"/>
        <v>0</v>
      </c>
    </row>
    <row r="54" spans="38:45">
      <c r="AN54" s="60"/>
      <c r="AO54" s="60"/>
      <c r="AP54" s="60"/>
      <c r="AQ54" s="60"/>
      <c r="AR54" s="60"/>
    </row>
    <row r="55" spans="38:45">
      <c r="AO55" s="60"/>
      <c r="AP55" s="60"/>
      <c r="AQ55" s="60"/>
      <c r="AR55" s="60"/>
    </row>
    <row r="56" spans="38:45">
      <c r="AL56" s="62" t="str">
        <f>A1</f>
        <v>Kontantstrøm i tabell</v>
      </c>
      <c r="AR56" s="23"/>
      <c r="AS56" s="23"/>
    </row>
    <row r="57" spans="38:45">
      <c r="AL57" s="63" t="str">
        <f>"PROSJEKT "&amp;A12</f>
        <v>PROSJEKT 0</v>
      </c>
      <c r="AR57" s="23"/>
      <c r="AS57" s="23"/>
    </row>
    <row r="58" spans="38:45" ht="38.25">
      <c r="AL58" s="70" t="s">
        <v>27</v>
      </c>
      <c r="AM58" s="71" t="s">
        <v>28</v>
      </c>
      <c r="AN58" s="72" t="s">
        <v>29</v>
      </c>
      <c r="AO58" s="73" t="s">
        <v>30</v>
      </c>
      <c r="AP58" s="73" t="s">
        <v>31</v>
      </c>
      <c r="AQ58" s="73" t="s">
        <v>32</v>
      </c>
      <c r="AR58" s="74" t="s">
        <v>26</v>
      </c>
      <c r="AS58" s="75" t="s">
        <v>19</v>
      </c>
    </row>
    <row r="59" spans="38:45">
      <c r="AL59" s="76">
        <f>B39</f>
        <v>0</v>
      </c>
      <c r="AM59" s="64">
        <f>B13</f>
        <v>0</v>
      </c>
      <c r="AN59" s="65">
        <f>B14</f>
        <v>0</v>
      </c>
      <c r="AO59" s="65">
        <f>B15</f>
        <v>0</v>
      </c>
      <c r="AP59" s="65">
        <f>B16</f>
        <v>0</v>
      </c>
      <c r="AQ59" s="65">
        <f>B17</f>
        <v>0</v>
      </c>
      <c r="AR59" s="65">
        <f>B18</f>
        <v>0</v>
      </c>
      <c r="AS59" s="77"/>
    </row>
    <row r="60" spans="38:45">
      <c r="AL60" s="78">
        <f>AL59+1</f>
        <v>1</v>
      </c>
      <c r="AM60" s="66">
        <f>C13</f>
        <v>0</v>
      </c>
      <c r="AN60" s="67">
        <f>C14</f>
        <v>0</v>
      </c>
      <c r="AO60" s="68">
        <f>C15</f>
        <v>0</v>
      </c>
      <c r="AP60" s="68">
        <f>C16</f>
        <v>0</v>
      </c>
      <c r="AQ60" s="68">
        <f>C17</f>
        <v>0</v>
      </c>
      <c r="AR60" s="68">
        <f>C18</f>
        <v>0</v>
      </c>
      <c r="AS60" s="79">
        <f>AR59+AR60</f>
        <v>0</v>
      </c>
    </row>
    <row r="61" spans="38:45">
      <c r="AL61" s="78">
        <f t="shared" ref="AL61:AL87" si="11">AL60+1</f>
        <v>2</v>
      </c>
      <c r="AM61" s="66">
        <f>D13</f>
        <v>0</v>
      </c>
      <c r="AN61" s="67">
        <f>D14</f>
        <v>0</v>
      </c>
      <c r="AO61" s="67">
        <f>D15</f>
        <v>0</v>
      </c>
      <c r="AP61" s="68">
        <f>D16</f>
        <v>0</v>
      </c>
      <c r="AQ61" s="68">
        <f>D17</f>
        <v>0</v>
      </c>
      <c r="AR61" s="68">
        <f>D18</f>
        <v>0</v>
      </c>
      <c r="AS61" s="79">
        <f>AS60+AR61</f>
        <v>0</v>
      </c>
    </row>
    <row r="62" spans="38:45">
      <c r="AL62" s="78">
        <f t="shared" si="11"/>
        <v>3</v>
      </c>
      <c r="AM62" s="66">
        <f>E13</f>
        <v>0</v>
      </c>
      <c r="AN62" s="67">
        <f>E14</f>
        <v>0</v>
      </c>
      <c r="AO62" s="67">
        <f>E15</f>
        <v>0</v>
      </c>
      <c r="AP62" s="67">
        <f>E16</f>
        <v>0</v>
      </c>
      <c r="AQ62" s="68">
        <f>E17</f>
        <v>0</v>
      </c>
      <c r="AR62" s="68">
        <f>E18</f>
        <v>0</v>
      </c>
      <c r="AS62" s="79">
        <f t="shared" ref="AS62:AS89" si="12">AS61+AR62</f>
        <v>0</v>
      </c>
    </row>
    <row r="63" spans="38:45">
      <c r="AL63" s="78">
        <f t="shared" si="11"/>
        <v>4</v>
      </c>
      <c r="AM63" s="66">
        <f>F13</f>
        <v>0</v>
      </c>
      <c r="AN63" s="67">
        <f>F14</f>
        <v>0</v>
      </c>
      <c r="AO63" s="67">
        <f>F15</f>
        <v>0</v>
      </c>
      <c r="AP63" s="67">
        <f>F16</f>
        <v>0</v>
      </c>
      <c r="AQ63" s="67">
        <f>F17</f>
        <v>0</v>
      </c>
      <c r="AR63" s="68">
        <f>F18</f>
        <v>0</v>
      </c>
      <c r="AS63" s="79">
        <f t="shared" si="12"/>
        <v>0</v>
      </c>
    </row>
    <row r="64" spans="38:45">
      <c r="AL64" s="78">
        <f t="shared" si="11"/>
        <v>5</v>
      </c>
      <c r="AM64" s="66">
        <f>G13</f>
        <v>0</v>
      </c>
      <c r="AN64" s="67">
        <f>G14</f>
        <v>0</v>
      </c>
      <c r="AO64" s="67">
        <f>G15</f>
        <v>0</v>
      </c>
      <c r="AP64" s="67">
        <f>G16</f>
        <v>0</v>
      </c>
      <c r="AQ64" s="67">
        <f>G17</f>
        <v>0</v>
      </c>
      <c r="AR64" s="67">
        <f>G18</f>
        <v>0</v>
      </c>
      <c r="AS64" s="79">
        <f t="shared" si="12"/>
        <v>0</v>
      </c>
    </row>
    <row r="65" spans="38:45">
      <c r="AL65" s="78">
        <f t="shared" si="11"/>
        <v>6</v>
      </c>
      <c r="AM65" s="66">
        <f>H13</f>
        <v>0</v>
      </c>
      <c r="AN65" s="67">
        <f>H14</f>
        <v>0</v>
      </c>
      <c r="AO65" s="67">
        <f>H15</f>
        <v>0</v>
      </c>
      <c r="AP65" s="67">
        <f>H16</f>
        <v>0</v>
      </c>
      <c r="AQ65" s="67">
        <f>H17</f>
        <v>0</v>
      </c>
      <c r="AR65" s="67">
        <f>H18</f>
        <v>0</v>
      </c>
      <c r="AS65" s="79">
        <f t="shared" si="12"/>
        <v>0</v>
      </c>
    </row>
    <row r="66" spans="38:45">
      <c r="AL66" s="78">
        <f t="shared" si="11"/>
        <v>7</v>
      </c>
      <c r="AM66" s="66">
        <f>I13</f>
        <v>0</v>
      </c>
      <c r="AN66" s="67">
        <f>I14</f>
        <v>0</v>
      </c>
      <c r="AO66" s="67">
        <f>I15</f>
        <v>0</v>
      </c>
      <c r="AP66" s="67">
        <f>I16</f>
        <v>0</v>
      </c>
      <c r="AQ66" s="67">
        <f>I17</f>
        <v>0</v>
      </c>
      <c r="AR66" s="67">
        <f>I18</f>
        <v>0</v>
      </c>
      <c r="AS66" s="79">
        <f t="shared" si="12"/>
        <v>0</v>
      </c>
    </row>
    <row r="67" spans="38:45">
      <c r="AL67" s="78">
        <f t="shared" si="11"/>
        <v>8</v>
      </c>
      <c r="AM67" s="66">
        <f>J13</f>
        <v>0</v>
      </c>
      <c r="AN67" s="67">
        <f>J14</f>
        <v>0</v>
      </c>
      <c r="AO67" s="67">
        <f>J15</f>
        <v>0</v>
      </c>
      <c r="AP67" s="67">
        <f>J16</f>
        <v>0</v>
      </c>
      <c r="AQ67" s="67">
        <f>J17</f>
        <v>0</v>
      </c>
      <c r="AR67" s="67">
        <f>J18</f>
        <v>0</v>
      </c>
      <c r="AS67" s="79">
        <f t="shared" si="12"/>
        <v>0</v>
      </c>
    </row>
    <row r="68" spans="38:45">
      <c r="AL68" s="78">
        <f t="shared" si="11"/>
        <v>9</v>
      </c>
      <c r="AM68" s="66">
        <f>K13</f>
        <v>0</v>
      </c>
      <c r="AN68" s="67">
        <f>K14</f>
        <v>0</v>
      </c>
      <c r="AO68" s="67">
        <f>K15</f>
        <v>0</v>
      </c>
      <c r="AP68" s="67">
        <f>K16</f>
        <v>0</v>
      </c>
      <c r="AQ68" s="67">
        <f>K17</f>
        <v>0</v>
      </c>
      <c r="AR68" s="67">
        <f>K18</f>
        <v>0</v>
      </c>
      <c r="AS68" s="79">
        <f t="shared" si="12"/>
        <v>0</v>
      </c>
    </row>
    <row r="69" spans="38:45">
      <c r="AL69" s="78">
        <f t="shared" si="11"/>
        <v>10</v>
      </c>
      <c r="AM69" s="66">
        <f>L13</f>
        <v>0</v>
      </c>
      <c r="AN69" s="67">
        <f>L14</f>
        <v>0</v>
      </c>
      <c r="AO69" s="67">
        <f>L15</f>
        <v>0</v>
      </c>
      <c r="AP69" s="67">
        <f>L16</f>
        <v>0</v>
      </c>
      <c r="AQ69" s="67">
        <f>L17</f>
        <v>0</v>
      </c>
      <c r="AR69" s="67">
        <f>L18</f>
        <v>0</v>
      </c>
      <c r="AS69" s="79">
        <f t="shared" si="12"/>
        <v>0</v>
      </c>
    </row>
    <row r="70" spans="38:45">
      <c r="AL70" s="78">
        <f t="shared" si="11"/>
        <v>11</v>
      </c>
      <c r="AM70" s="66">
        <f>M13</f>
        <v>0</v>
      </c>
      <c r="AN70" s="67">
        <f>M14</f>
        <v>0</v>
      </c>
      <c r="AO70" s="67">
        <f>M15</f>
        <v>0</v>
      </c>
      <c r="AP70" s="67">
        <f>M16</f>
        <v>0</v>
      </c>
      <c r="AQ70" s="67">
        <f>M17</f>
        <v>0</v>
      </c>
      <c r="AR70" s="67">
        <f>M18</f>
        <v>0</v>
      </c>
      <c r="AS70" s="79">
        <f t="shared" si="12"/>
        <v>0</v>
      </c>
    </row>
    <row r="71" spans="38:45">
      <c r="AL71" s="78">
        <f t="shared" si="11"/>
        <v>12</v>
      </c>
      <c r="AM71" s="66">
        <f>N13</f>
        <v>0</v>
      </c>
      <c r="AN71" s="67">
        <f>N14</f>
        <v>0</v>
      </c>
      <c r="AO71" s="67">
        <f>N15</f>
        <v>0</v>
      </c>
      <c r="AP71" s="67">
        <f>N16</f>
        <v>0</v>
      </c>
      <c r="AQ71" s="67">
        <f>N17</f>
        <v>0</v>
      </c>
      <c r="AR71" s="67">
        <f>N18</f>
        <v>0</v>
      </c>
      <c r="AS71" s="79">
        <f t="shared" si="12"/>
        <v>0</v>
      </c>
    </row>
    <row r="72" spans="38:45">
      <c r="AL72" s="78">
        <f t="shared" si="11"/>
        <v>13</v>
      </c>
      <c r="AM72" s="66">
        <f>O13</f>
        <v>0</v>
      </c>
      <c r="AN72" s="67">
        <f>O14</f>
        <v>0</v>
      </c>
      <c r="AO72" s="67">
        <f>O15</f>
        <v>0</v>
      </c>
      <c r="AP72" s="67">
        <f>O16</f>
        <v>0</v>
      </c>
      <c r="AQ72" s="67">
        <f>O17</f>
        <v>0</v>
      </c>
      <c r="AR72" s="67">
        <f>O18</f>
        <v>0</v>
      </c>
      <c r="AS72" s="79">
        <f t="shared" si="12"/>
        <v>0</v>
      </c>
    </row>
    <row r="73" spans="38:45">
      <c r="AL73" s="78">
        <f t="shared" si="11"/>
        <v>14</v>
      </c>
      <c r="AM73" s="66">
        <f>P13</f>
        <v>0</v>
      </c>
      <c r="AN73" s="67">
        <f>P14</f>
        <v>0</v>
      </c>
      <c r="AO73" s="67">
        <f>P15</f>
        <v>0</v>
      </c>
      <c r="AP73" s="67">
        <f>P16</f>
        <v>0</v>
      </c>
      <c r="AQ73" s="67">
        <f>P17</f>
        <v>0</v>
      </c>
      <c r="AR73" s="67">
        <f>P18</f>
        <v>0</v>
      </c>
      <c r="AS73" s="79">
        <f t="shared" si="12"/>
        <v>0</v>
      </c>
    </row>
    <row r="74" spans="38:45">
      <c r="AL74" s="78">
        <f t="shared" si="11"/>
        <v>15</v>
      </c>
      <c r="AM74" s="66">
        <f>Q13</f>
        <v>0</v>
      </c>
      <c r="AN74" s="67">
        <f>Q14</f>
        <v>0</v>
      </c>
      <c r="AO74" s="67">
        <f>Q15</f>
        <v>0</v>
      </c>
      <c r="AP74" s="67">
        <f>Q16</f>
        <v>0</v>
      </c>
      <c r="AQ74" s="67">
        <f>Q17</f>
        <v>0</v>
      </c>
      <c r="AR74" s="67">
        <f>Q18</f>
        <v>0</v>
      </c>
      <c r="AS74" s="79">
        <f t="shared" si="12"/>
        <v>0</v>
      </c>
    </row>
    <row r="75" spans="38:45">
      <c r="AL75" s="78">
        <f t="shared" si="11"/>
        <v>16</v>
      </c>
      <c r="AM75" s="69">
        <f>R13</f>
        <v>0</v>
      </c>
      <c r="AN75" s="67">
        <f>R14</f>
        <v>0</v>
      </c>
      <c r="AO75" s="67">
        <f>R15</f>
        <v>0</v>
      </c>
      <c r="AP75" s="67">
        <f>R16</f>
        <v>0</v>
      </c>
      <c r="AQ75" s="67">
        <f>R17</f>
        <v>0</v>
      </c>
      <c r="AR75" s="67">
        <f>R18</f>
        <v>0</v>
      </c>
      <c r="AS75" s="79">
        <f t="shared" si="12"/>
        <v>0</v>
      </c>
    </row>
    <row r="76" spans="38:45">
      <c r="AL76" s="78">
        <f t="shared" si="11"/>
        <v>17</v>
      </c>
      <c r="AM76" s="69">
        <f>S13</f>
        <v>0</v>
      </c>
      <c r="AN76" s="68">
        <f>S14</f>
        <v>0</v>
      </c>
      <c r="AO76" s="67">
        <f>S15</f>
        <v>0</v>
      </c>
      <c r="AP76" s="67">
        <f>S16</f>
        <v>0</v>
      </c>
      <c r="AQ76" s="67">
        <f>S17</f>
        <v>0</v>
      </c>
      <c r="AR76" s="67">
        <f>S18</f>
        <v>0</v>
      </c>
      <c r="AS76" s="79">
        <f t="shared" si="12"/>
        <v>0</v>
      </c>
    </row>
    <row r="77" spans="38:45">
      <c r="AL77" s="78">
        <f t="shared" si="11"/>
        <v>18</v>
      </c>
      <c r="AM77" s="69">
        <f>T13</f>
        <v>0</v>
      </c>
      <c r="AN77" s="68">
        <f>T14</f>
        <v>0</v>
      </c>
      <c r="AO77" s="68">
        <f>T15</f>
        <v>0</v>
      </c>
      <c r="AP77" s="67">
        <f>T16</f>
        <v>0</v>
      </c>
      <c r="AQ77" s="67">
        <f>T17</f>
        <v>0</v>
      </c>
      <c r="AR77" s="67">
        <f>T18</f>
        <v>0</v>
      </c>
      <c r="AS77" s="79">
        <f t="shared" si="12"/>
        <v>0</v>
      </c>
    </row>
    <row r="78" spans="38:45">
      <c r="AL78" s="78">
        <f t="shared" si="11"/>
        <v>19</v>
      </c>
      <c r="AM78" s="69">
        <f>U13</f>
        <v>0</v>
      </c>
      <c r="AN78" s="68">
        <f>U14</f>
        <v>0</v>
      </c>
      <c r="AO78" s="68">
        <f>U15</f>
        <v>0</v>
      </c>
      <c r="AP78" s="68">
        <f>U16</f>
        <v>0</v>
      </c>
      <c r="AQ78" s="67">
        <f>U17</f>
        <v>0</v>
      </c>
      <c r="AR78" s="67">
        <f>U18</f>
        <v>0</v>
      </c>
      <c r="AS78" s="79">
        <f t="shared" si="12"/>
        <v>0</v>
      </c>
    </row>
    <row r="79" spans="38:45">
      <c r="AL79" s="78">
        <f t="shared" si="11"/>
        <v>20</v>
      </c>
      <c r="AM79" s="69">
        <f>V13</f>
        <v>0</v>
      </c>
      <c r="AN79" s="68">
        <f>V14</f>
        <v>0</v>
      </c>
      <c r="AO79" s="68">
        <f>V15</f>
        <v>0</v>
      </c>
      <c r="AP79" s="68">
        <f>V16</f>
        <v>0</v>
      </c>
      <c r="AQ79" s="68">
        <f>V17</f>
        <v>0</v>
      </c>
      <c r="AR79" s="67">
        <f>V18</f>
        <v>0</v>
      </c>
      <c r="AS79" s="79">
        <f t="shared" si="12"/>
        <v>0</v>
      </c>
    </row>
    <row r="80" spans="38:45">
      <c r="AL80" s="78">
        <f t="shared" si="11"/>
        <v>21</v>
      </c>
      <c r="AM80" s="69">
        <f>W13</f>
        <v>0</v>
      </c>
      <c r="AN80" s="68">
        <f>W14</f>
        <v>0</v>
      </c>
      <c r="AO80" s="68">
        <f>W15</f>
        <v>0</v>
      </c>
      <c r="AP80" s="68">
        <f>W16</f>
        <v>0</v>
      </c>
      <c r="AQ80" s="68">
        <f>W17</f>
        <v>0</v>
      </c>
      <c r="AR80" s="68">
        <f>W18</f>
        <v>0</v>
      </c>
      <c r="AS80" s="79">
        <f t="shared" si="12"/>
        <v>0</v>
      </c>
    </row>
    <row r="81" spans="38:45">
      <c r="AL81" s="78">
        <f t="shared" si="11"/>
        <v>22</v>
      </c>
      <c r="AM81" s="69">
        <f>X13</f>
        <v>0</v>
      </c>
      <c r="AN81" s="68">
        <f>X14</f>
        <v>0</v>
      </c>
      <c r="AO81" s="68">
        <f>X15</f>
        <v>0</v>
      </c>
      <c r="AP81" s="68">
        <f>X16</f>
        <v>0</v>
      </c>
      <c r="AQ81" s="68">
        <f>X17</f>
        <v>0</v>
      </c>
      <c r="AR81" s="68">
        <f>X18</f>
        <v>0</v>
      </c>
      <c r="AS81" s="79">
        <f t="shared" si="12"/>
        <v>0</v>
      </c>
    </row>
    <row r="82" spans="38:45">
      <c r="AL82" s="78">
        <f t="shared" si="11"/>
        <v>23</v>
      </c>
      <c r="AM82" s="69">
        <f>Y13</f>
        <v>0</v>
      </c>
      <c r="AN82" s="68">
        <f>Y14</f>
        <v>0</v>
      </c>
      <c r="AO82" s="68">
        <f>Y15</f>
        <v>0</v>
      </c>
      <c r="AP82" s="68">
        <f>Y16</f>
        <v>0</v>
      </c>
      <c r="AQ82" s="68">
        <f>Y17</f>
        <v>0</v>
      </c>
      <c r="AR82" s="68">
        <f>Y18</f>
        <v>0</v>
      </c>
      <c r="AS82" s="79">
        <f t="shared" si="12"/>
        <v>0</v>
      </c>
    </row>
    <row r="83" spans="38:45">
      <c r="AL83" s="78">
        <f t="shared" si="11"/>
        <v>24</v>
      </c>
      <c r="AM83" s="69">
        <f>Z13</f>
        <v>0</v>
      </c>
      <c r="AN83" s="68">
        <f>Z14</f>
        <v>0</v>
      </c>
      <c r="AO83" s="68">
        <f>Z15</f>
        <v>0</v>
      </c>
      <c r="AP83" s="68">
        <f>Z16</f>
        <v>0</v>
      </c>
      <c r="AQ83" s="68">
        <f>Z17</f>
        <v>0</v>
      </c>
      <c r="AR83" s="68">
        <f>Z18</f>
        <v>0</v>
      </c>
      <c r="AS83" s="79">
        <f t="shared" si="12"/>
        <v>0</v>
      </c>
    </row>
    <row r="84" spans="38:45">
      <c r="AL84" s="78">
        <f t="shared" si="11"/>
        <v>25</v>
      </c>
      <c r="AM84" s="69">
        <f>AA13</f>
        <v>0</v>
      </c>
      <c r="AN84" s="68">
        <f>AA14</f>
        <v>0</v>
      </c>
      <c r="AO84" s="68">
        <f>AA15</f>
        <v>0</v>
      </c>
      <c r="AP84" s="68">
        <f>AA16</f>
        <v>0</v>
      </c>
      <c r="AQ84" s="68">
        <f>AA17</f>
        <v>0</v>
      </c>
      <c r="AR84" s="68">
        <f>AA18</f>
        <v>0</v>
      </c>
      <c r="AS84" s="79">
        <f t="shared" si="12"/>
        <v>0</v>
      </c>
    </row>
    <row r="85" spans="38:45">
      <c r="AL85" s="78">
        <f t="shared" si="11"/>
        <v>26</v>
      </c>
      <c r="AM85" s="69">
        <f>AB13</f>
        <v>0</v>
      </c>
      <c r="AN85" s="68">
        <f>AB14</f>
        <v>0</v>
      </c>
      <c r="AO85" s="68">
        <f>AB15</f>
        <v>0</v>
      </c>
      <c r="AP85" s="68">
        <f>AB16</f>
        <v>0</v>
      </c>
      <c r="AQ85" s="68">
        <f>AB17</f>
        <v>0</v>
      </c>
      <c r="AR85" s="68">
        <f>AB18</f>
        <v>0</v>
      </c>
      <c r="AS85" s="79">
        <f t="shared" si="12"/>
        <v>0</v>
      </c>
    </row>
    <row r="86" spans="38:45">
      <c r="AL86" s="78">
        <f t="shared" si="11"/>
        <v>27</v>
      </c>
      <c r="AM86" s="69">
        <f>AC13</f>
        <v>0</v>
      </c>
      <c r="AN86" s="68">
        <f>AC14</f>
        <v>0</v>
      </c>
      <c r="AO86" s="68">
        <f>AC15</f>
        <v>0</v>
      </c>
      <c r="AP86" s="68">
        <f>AC16</f>
        <v>0</v>
      </c>
      <c r="AQ86" s="68">
        <f>AC17</f>
        <v>0</v>
      </c>
      <c r="AR86" s="68">
        <f>AC18</f>
        <v>0</v>
      </c>
      <c r="AS86" s="79">
        <f t="shared" si="12"/>
        <v>0</v>
      </c>
    </row>
    <row r="87" spans="38:45">
      <c r="AL87" s="78">
        <f t="shared" si="11"/>
        <v>28</v>
      </c>
      <c r="AM87" s="69">
        <f>AD13</f>
        <v>0</v>
      </c>
      <c r="AN87" s="68">
        <f>AD14</f>
        <v>0</v>
      </c>
      <c r="AO87" s="68">
        <f>AD15</f>
        <v>0</v>
      </c>
      <c r="AP87" s="68">
        <f>AD16</f>
        <v>0</v>
      </c>
      <c r="AQ87" s="68">
        <f>AD17</f>
        <v>0</v>
      </c>
      <c r="AR87" s="68">
        <f>AD18</f>
        <v>0</v>
      </c>
      <c r="AS87" s="79">
        <f t="shared" si="12"/>
        <v>0</v>
      </c>
    </row>
    <row r="88" spans="38:45">
      <c r="AL88" s="78">
        <f>AL87+1</f>
        <v>29</v>
      </c>
      <c r="AM88" s="69">
        <f>AE13</f>
        <v>0</v>
      </c>
      <c r="AN88" s="68">
        <f>AE14</f>
        <v>0</v>
      </c>
      <c r="AO88" s="68">
        <f>AE15</f>
        <v>0</v>
      </c>
      <c r="AP88" s="68">
        <f>AE16</f>
        <v>0</v>
      </c>
      <c r="AQ88" s="68">
        <f>AE17</f>
        <v>0</v>
      </c>
      <c r="AR88" s="68">
        <f>AE18</f>
        <v>0</v>
      </c>
      <c r="AS88" s="79">
        <f t="shared" si="12"/>
        <v>0</v>
      </c>
    </row>
    <row r="89" spans="38:45">
      <c r="AL89" s="80">
        <f>AL88+1</f>
        <v>30</v>
      </c>
      <c r="AM89" s="81">
        <f>AF13</f>
        <v>0</v>
      </c>
      <c r="AN89" s="82">
        <f>AF14</f>
        <v>0</v>
      </c>
      <c r="AO89" s="82">
        <f>AF15</f>
        <v>0</v>
      </c>
      <c r="AP89" s="82">
        <f>AF16</f>
        <v>0</v>
      </c>
      <c r="AQ89" s="82">
        <f>AF17</f>
        <v>0</v>
      </c>
      <c r="AR89" s="82">
        <f>AF18</f>
        <v>0</v>
      </c>
      <c r="AS89" s="83">
        <f t="shared" si="12"/>
        <v>0</v>
      </c>
    </row>
  </sheetData>
  <sheetProtection sheet="1" objects="1" scenarios="1"/>
  <phoneticPr fontId="2" type="noConversion"/>
  <pageMargins left="0.79000000000000015" right="0.79000000000000015" top="0.98" bottom="0.98" header="0.51" footer="0.51"/>
  <pageSetup paperSize="9" scale="78" orientation="portrait" horizontalDpi="4294967292" verticalDpi="4294967292"/>
  <headerFooter>
    <oddHeader>&amp;RUtskriftsdato: &amp;D</oddHeader>
    <oddFooter>&amp;L&amp;K000000Johs Totland 20©14&amp;C&amp;K000000&amp;F.XLS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51" r:id="rId3" name="Button 3">
              <controlPr defaultSize="0" print="0" autoFill="0" autoLine="0" autoPict="0" macro="[0]!Module1.tilbake">
                <anchor moveWithCells="1" sizeWithCells="1">
                  <from>
                    <xdr:col>0</xdr:col>
                    <xdr:colOff>200025</xdr:colOff>
                    <xdr:row>0</xdr:row>
                    <xdr:rowOff>38100</xdr:rowOff>
                  </from>
                  <to>
                    <xdr:col>0</xdr:col>
                    <xdr:colOff>1076325</xdr:colOff>
                    <xdr:row>0</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4" enableFormatConditionsCalculation="0"/>
  <dimension ref="A1:P98"/>
  <sheetViews>
    <sheetView showGridLines="0" workbookViewId="0"/>
  </sheetViews>
  <sheetFormatPr baseColWidth="10" defaultRowHeight="12.75"/>
  <sheetData>
    <row r="1" spans="1:16" s="274" customFormat="1" ht="18.75">
      <c r="A1" s="271" t="s">
        <v>90</v>
      </c>
      <c r="B1" s="272"/>
      <c r="C1" s="272"/>
      <c r="D1" s="272"/>
      <c r="E1" s="272"/>
      <c r="F1" s="272"/>
      <c r="G1" s="272"/>
      <c r="H1" s="272"/>
      <c r="I1" s="272"/>
      <c r="J1" s="272"/>
      <c r="K1" s="272"/>
      <c r="L1" s="272"/>
      <c r="M1" s="272"/>
      <c r="N1" s="272"/>
      <c r="O1" s="272"/>
      <c r="P1" s="273"/>
    </row>
    <row r="2" spans="1:16" s="274" customFormat="1" ht="14.1" customHeight="1">
      <c r="A2" s="275"/>
      <c r="B2" s="276"/>
      <c r="C2" s="276"/>
      <c r="D2" s="276"/>
      <c r="E2" s="276"/>
      <c r="F2" s="276"/>
      <c r="G2" s="276"/>
      <c r="H2" s="276"/>
      <c r="I2" s="276"/>
      <c r="J2" s="276"/>
      <c r="K2" s="276"/>
      <c r="L2" s="276"/>
      <c r="M2" s="276"/>
      <c r="N2" s="276"/>
      <c r="O2" s="276"/>
      <c r="P2" s="273"/>
    </row>
    <row r="3" spans="1:16" s="274" customFormat="1" ht="18.75">
      <c r="A3" s="271" t="s">
        <v>89</v>
      </c>
      <c r="B3" s="272"/>
      <c r="C3" s="272"/>
      <c r="D3" s="272"/>
      <c r="E3" s="272"/>
      <c r="F3" s="272"/>
      <c r="G3" s="272"/>
      <c r="H3" s="272"/>
      <c r="I3" s="272"/>
      <c r="J3" s="272"/>
      <c r="K3" s="272"/>
      <c r="L3" s="272"/>
      <c r="M3" s="272"/>
      <c r="N3" s="272"/>
      <c r="O3" s="272"/>
      <c r="P3" s="273"/>
    </row>
    <row r="4" spans="1:16" s="273" customFormat="1" ht="15">
      <c r="A4" s="273" t="s">
        <v>92</v>
      </c>
    </row>
    <row r="5" spans="1:16" s="273" customFormat="1" ht="15">
      <c r="A5" s="273" t="s">
        <v>99</v>
      </c>
    </row>
    <row r="6" spans="1:16" s="273" customFormat="1" ht="11.1" customHeight="1"/>
    <row r="7" spans="1:16" s="273" customFormat="1" ht="15">
      <c r="E7" s="277"/>
      <c r="H7" s="273" t="s">
        <v>94</v>
      </c>
    </row>
    <row r="25" spans="1:8" ht="15">
      <c r="H25" s="273" t="s">
        <v>95</v>
      </c>
    </row>
    <row r="29" spans="1:8">
      <c r="A29" s="278" t="s">
        <v>91</v>
      </c>
    </row>
    <row r="33" spans="1:1">
      <c r="A33" s="278" t="s">
        <v>93</v>
      </c>
    </row>
    <row r="34" spans="1:1">
      <c r="A34" s="279" t="s">
        <v>100</v>
      </c>
    </row>
    <row r="47" spans="1:1" ht="20.100000000000001" customHeight="1"/>
    <row r="49" spans="1:16" s="274" customFormat="1" ht="18.75">
      <c r="A49" s="271" t="s">
        <v>96</v>
      </c>
      <c r="B49" s="272"/>
      <c r="C49" s="272"/>
      <c r="D49" s="272"/>
      <c r="E49" s="272"/>
      <c r="F49" s="272"/>
      <c r="G49" s="272"/>
      <c r="H49" s="272"/>
      <c r="I49" s="272"/>
      <c r="J49" s="272"/>
      <c r="K49" s="272"/>
      <c r="L49" s="272"/>
      <c r="M49" s="272"/>
      <c r="N49" s="272"/>
      <c r="O49" s="272"/>
      <c r="P49" s="273"/>
    </row>
    <row r="51" spans="1:16">
      <c r="A51" t="s">
        <v>97</v>
      </c>
    </row>
    <row r="52" spans="1:16">
      <c r="A52" t="s">
        <v>101</v>
      </c>
    </row>
    <row r="98" spans="1:16" s="274" customFormat="1" ht="18.75">
      <c r="A98" s="271" t="s">
        <v>98</v>
      </c>
      <c r="B98" s="272"/>
      <c r="C98" s="272"/>
      <c r="D98" s="272"/>
      <c r="E98" s="272"/>
      <c r="F98" s="272"/>
      <c r="G98" s="272"/>
      <c r="H98" s="272"/>
      <c r="I98" s="272"/>
      <c r="J98" s="272"/>
      <c r="K98" s="272"/>
      <c r="L98" s="272"/>
      <c r="M98" s="272"/>
      <c r="N98" s="272"/>
      <c r="O98" s="272"/>
      <c r="P98" s="273"/>
    </row>
  </sheetData>
  <sheetProtection sheet="1" objects="1" scenarios="1"/>
  <phoneticPr fontId="2" type="noConversion"/>
  <pageMargins left="0.35" right="0.35" top="0.5" bottom="0.5" header="0.3" footer="0.3"/>
  <pageSetup paperSize="9" scale="80"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4097" r:id="rId3" name="Button 1">
              <controlPr defaultSize="0" print="0" autoFill="0" autoLine="0" autoPict="0" macro="[0]!topp">
                <anchor moveWithCells="1" sizeWithCells="1">
                  <from>
                    <xdr:col>15</xdr:col>
                    <xdr:colOff>495300</xdr:colOff>
                    <xdr:row>0</xdr:row>
                    <xdr:rowOff>123825</xdr:rowOff>
                  </from>
                  <to>
                    <xdr:col>16</xdr:col>
                    <xdr:colOff>542925</xdr:colOff>
                    <xdr:row>1</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 enableFormatConditionsCalculation="0"/>
  <dimension ref="A1:DA141"/>
  <sheetViews>
    <sheetView showGridLines="0" topLeftCell="A2" workbookViewId="0">
      <selection activeCell="A3" sqref="A3:XFD138"/>
    </sheetView>
  </sheetViews>
  <sheetFormatPr baseColWidth="10" defaultColWidth="9.28515625" defaultRowHeight="12.75"/>
  <cols>
    <col min="1" max="1" width="16.140625" style="24" customWidth="1"/>
    <col min="2" max="2" width="9.85546875" style="24" customWidth="1"/>
    <col min="3" max="8" width="12.7109375" style="24" customWidth="1"/>
    <col min="9" max="26" width="9.28515625" style="24" customWidth="1"/>
    <col min="27" max="27" width="20.28515625" style="196" customWidth="1"/>
    <col min="28" max="29" width="9.28515625" style="196" customWidth="1"/>
    <col min="30" max="30" width="8" style="196" customWidth="1"/>
    <col min="31" max="31" width="12.85546875" style="196" customWidth="1"/>
    <col min="32" max="32" width="7.85546875" style="196" customWidth="1"/>
    <col min="33" max="33" width="8" style="196" customWidth="1"/>
    <col min="34" max="34" width="12.85546875" style="196" customWidth="1"/>
    <col min="35" max="35" width="7.85546875" style="196" customWidth="1"/>
    <col min="36" max="36" width="9.28515625" style="196" customWidth="1"/>
    <col min="37" max="37" width="12.85546875" style="196" customWidth="1"/>
    <col min="38" max="38" width="7.85546875" style="196" customWidth="1"/>
    <col min="39" max="39" width="9.28515625" style="196" customWidth="1"/>
    <col min="40" max="40" width="12.85546875" style="196" customWidth="1"/>
    <col min="41" max="41" width="7.85546875" style="196" customWidth="1"/>
    <col min="42" max="42" width="8" style="196" customWidth="1"/>
    <col min="43" max="43" width="12.85546875" style="196" customWidth="1"/>
    <col min="44" max="44" width="7.85546875" style="196" customWidth="1"/>
    <col min="45" max="45" width="8" style="196" customWidth="1"/>
    <col min="46" max="46" width="12.85546875" style="196" customWidth="1"/>
    <col min="47" max="47" width="7.85546875" style="196" customWidth="1"/>
    <col min="48" max="48" width="9.42578125" style="196" customWidth="1"/>
    <col min="49" max="49" width="12.85546875" style="196" customWidth="1"/>
    <col min="50" max="50" width="7.85546875" style="196" customWidth="1"/>
    <col min="51" max="51" width="8.42578125" style="196" customWidth="1"/>
    <col min="52" max="52" width="12.85546875" style="196" customWidth="1"/>
    <col min="53" max="53" width="7.85546875" style="196" customWidth="1"/>
    <col min="54" max="54" width="8" style="196" customWidth="1"/>
    <col min="55" max="55" width="12.85546875" style="196" customWidth="1"/>
    <col min="56" max="56" width="7.85546875" style="196" customWidth="1"/>
    <col min="57" max="57" width="8" style="196" customWidth="1"/>
    <col min="58" max="58" width="12.85546875" style="196" customWidth="1"/>
    <col min="59" max="59" width="7.85546875" style="196" customWidth="1"/>
    <col min="60" max="60" width="8" style="196" customWidth="1"/>
    <col min="61" max="61" width="12.85546875" style="196" customWidth="1"/>
    <col min="62" max="62" width="7.85546875" style="196" customWidth="1"/>
    <col min="63" max="63" width="8" style="196" customWidth="1"/>
    <col min="64" max="64" width="12.85546875" style="196" customWidth="1"/>
    <col min="65" max="65" width="7.85546875" style="196" customWidth="1"/>
    <col min="66" max="66" width="9.28515625" style="24"/>
    <col min="67" max="67" width="20.28515625" style="196" customWidth="1"/>
    <col min="68" max="69" width="9.28515625" style="196" customWidth="1"/>
    <col min="70" max="70" width="8" style="196" customWidth="1"/>
    <col min="71" max="71" width="12.85546875" style="196" customWidth="1"/>
    <col min="72" max="72" width="7.85546875" style="196" customWidth="1"/>
    <col min="73" max="73" width="8" style="196" customWidth="1"/>
    <col min="74" max="74" width="12.85546875" style="196" customWidth="1"/>
    <col min="75" max="75" width="7.85546875" style="196" customWidth="1"/>
    <col min="76" max="76" width="9.28515625" style="196" customWidth="1"/>
    <col min="77" max="77" width="12.85546875" style="196" customWidth="1"/>
    <col min="78" max="78" width="7.85546875" style="196" customWidth="1"/>
    <col min="79" max="79" width="9.28515625" style="196" customWidth="1"/>
    <col min="80" max="80" width="12.85546875" style="196" customWidth="1"/>
    <col min="81" max="81" width="7.85546875" style="196" customWidth="1"/>
    <col min="82" max="82" width="8" style="196" customWidth="1"/>
    <col min="83" max="83" width="12.85546875" style="196" customWidth="1"/>
    <col min="84" max="84" width="7.85546875" style="196" customWidth="1"/>
    <col min="85" max="85" width="8" style="196" customWidth="1"/>
    <col min="86" max="86" width="12.85546875" style="196" customWidth="1"/>
    <col min="87" max="87" width="7.85546875" style="196" customWidth="1"/>
    <col min="88" max="88" width="9.42578125" style="196" customWidth="1"/>
    <col min="89" max="89" width="12.85546875" style="196" customWidth="1"/>
    <col min="90" max="90" width="7.85546875" style="196" customWidth="1"/>
    <col min="91" max="91" width="8.42578125" style="196" customWidth="1"/>
    <col min="92" max="92" width="12.85546875" style="196" customWidth="1"/>
    <col min="93" max="93" width="7.85546875" style="196" customWidth="1"/>
    <col min="94" max="94" width="8" style="196" customWidth="1"/>
    <col min="95" max="95" width="12.85546875" style="196" customWidth="1"/>
    <col min="96" max="96" width="7.85546875" style="196" customWidth="1"/>
    <col min="97" max="97" width="8" style="196" customWidth="1"/>
    <col min="98" max="98" width="12.85546875" style="196" customWidth="1"/>
    <col min="99" max="99" width="7.85546875" style="196" customWidth="1"/>
    <col min="100" max="100" width="8" style="196" customWidth="1"/>
    <col min="101" max="101" width="12.85546875" style="196" customWidth="1"/>
    <col min="102" max="102" width="7.85546875" style="196" customWidth="1"/>
    <col min="103" max="103" width="8" style="196" customWidth="1"/>
    <col min="104" max="104" width="12.85546875" style="196" customWidth="1"/>
    <col min="105" max="105" width="7.85546875" style="196" customWidth="1"/>
    <col min="106" max="16384" width="9.28515625" style="24"/>
  </cols>
  <sheetData>
    <row r="1" spans="1:105" ht="25.7" hidden="1" customHeight="1"/>
    <row r="2" spans="1:105" ht="23.25">
      <c r="A2" s="197" t="s">
        <v>33</v>
      </c>
      <c r="B2" s="198"/>
      <c r="C2" s="198"/>
      <c r="D2" s="198"/>
      <c r="E2" s="198"/>
      <c r="F2" s="198"/>
      <c r="G2" s="198"/>
      <c r="H2" s="198"/>
      <c r="I2" s="198"/>
      <c r="AA2" s="199"/>
      <c r="BO2" s="199" t="str">
        <f>"Hjelpeberegninger "&amp;E5</f>
        <v xml:space="preserve">Hjelpeberegninger </v>
      </c>
    </row>
    <row r="3" spans="1:105" ht="13.7" hidden="1" customHeight="1">
      <c r="A3" s="105" t="s">
        <v>34</v>
      </c>
      <c r="B3" s="200"/>
      <c r="C3" s="201"/>
      <c r="D3" s="202"/>
      <c r="E3" s="203"/>
      <c r="F3" s="203"/>
      <c r="G3" s="203"/>
      <c r="H3" s="203"/>
      <c r="I3" s="203"/>
      <c r="J3" s="203"/>
      <c r="AA3" s="204" t="s">
        <v>35</v>
      </c>
      <c r="AB3" s="205"/>
      <c r="AC3" s="205"/>
      <c r="AD3" s="106" t="s">
        <v>36</v>
      </c>
      <c r="AE3" s="107">
        <f>-$D$20</f>
        <v>-0.1</v>
      </c>
      <c r="AF3" s="108"/>
      <c r="AG3" s="109" t="s">
        <v>36</v>
      </c>
      <c r="AH3" s="107">
        <f>$D$20</f>
        <v>0.1</v>
      </c>
      <c r="AI3" s="108"/>
      <c r="AJ3" s="205" t="s">
        <v>37</v>
      </c>
      <c r="AK3" s="107">
        <f>-$D$20</f>
        <v>-0.1</v>
      </c>
      <c r="AL3" s="108"/>
      <c r="AM3" s="204" t="s">
        <v>37</v>
      </c>
      <c r="AN3" s="107">
        <f>$D$20</f>
        <v>0.1</v>
      </c>
      <c r="AO3" s="108"/>
      <c r="AP3" s="109" t="s">
        <v>18</v>
      </c>
      <c r="AQ3" s="107">
        <f>-$D$20</f>
        <v>-0.1</v>
      </c>
      <c r="AR3" s="108"/>
      <c r="AS3" s="109" t="s">
        <v>18</v>
      </c>
      <c r="AT3" s="107">
        <f>$D$20</f>
        <v>0.1</v>
      </c>
      <c r="AU3" s="108"/>
      <c r="AV3" s="109" t="s">
        <v>38</v>
      </c>
      <c r="AW3" s="107">
        <f>-$D$20</f>
        <v>-0.1</v>
      </c>
      <c r="AX3" s="108"/>
      <c r="AY3" s="109" t="s">
        <v>39</v>
      </c>
      <c r="AZ3" s="107">
        <f>$D$20</f>
        <v>0.1</v>
      </c>
      <c r="BA3" s="108"/>
      <c r="BB3" s="109" t="s">
        <v>40</v>
      </c>
      <c r="BC3" s="107">
        <f>-$D$20</f>
        <v>-0.1</v>
      </c>
      <c r="BD3" s="108"/>
      <c r="BE3" s="109" t="s">
        <v>40</v>
      </c>
      <c r="BF3" s="107">
        <f>$D$20</f>
        <v>0.1</v>
      </c>
      <c r="BG3" s="108"/>
      <c r="BH3" s="106" t="s">
        <v>41</v>
      </c>
      <c r="BI3" s="107">
        <f>-$D$20</f>
        <v>-0.1</v>
      </c>
      <c r="BJ3" s="206"/>
      <c r="BK3" s="110" t="s">
        <v>41</v>
      </c>
      <c r="BL3" s="107">
        <f>$D$20</f>
        <v>0.1</v>
      </c>
      <c r="BM3" s="206"/>
      <c r="BN3" s="207"/>
      <c r="BO3" s="204" t="s">
        <v>35</v>
      </c>
      <c r="BP3" s="205"/>
      <c r="BQ3" s="205"/>
      <c r="BR3" s="106" t="s">
        <v>36</v>
      </c>
      <c r="BS3" s="107">
        <f>-$D$20</f>
        <v>-0.1</v>
      </c>
      <c r="BT3" s="108"/>
      <c r="BU3" s="109" t="s">
        <v>36</v>
      </c>
      <c r="BV3" s="107">
        <f>$D$20</f>
        <v>0.1</v>
      </c>
      <c r="BW3" s="108"/>
      <c r="BX3" s="205" t="s">
        <v>37</v>
      </c>
      <c r="BY3" s="107">
        <f>-$D$20</f>
        <v>-0.1</v>
      </c>
      <c r="BZ3" s="108"/>
      <c r="CA3" s="204" t="s">
        <v>37</v>
      </c>
      <c r="CB3" s="107">
        <f>$D$20</f>
        <v>0.1</v>
      </c>
      <c r="CC3" s="108"/>
      <c r="CD3" s="109" t="s">
        <v>18</v>
      </c>
      <c r="CE3" s="107">
        <f>-$D$20</f>
        <v>-0.1</v>
      </c>
      <c r="CF3" s="108"/>
      <c r="CG3" s="109" t="s">
        <v>18</v>
      </c>
      <c r="CH3" s="107">
        <f>$D$20</f>
        <v>0.1</v>
      </c>
      <c r="CI3" s="108"/>
      <c r="CJ3" s="109" t="s">
        <v>38</v>
      </c>
      <c r="CK3" s="107">
        <f>-$D$20</f>
        <v>-0.1</v>
      </c>
      <c r="CL3" s="108"/>
      <c r="CM3" s="109" t="s">
        <v>39</v>
      </c>
      <c r="CN3" s="107">
        <f>$D$20</f>
        <v>0.1</v>
      </c>
      <c r="CO3" s="108"/>
      <c r="CP3" s="109" t="s">
        <v>40</v>
      </c>
      <c r="CQ3" s="107">
        <f>-$D$20</f>
        <v>-0.1</v>
      </c>
      <c r="CR3" s="108"/>
      <c r="CS3" s="109" t="s">
        <v>40</v>
      </c>
      <c r="CT3" s="107">
        <f>$D$20</f>
        <v>0.1</v>
      </c>
      <c r="CU3" s="108"/>
      <c r="CV3" s="106" t="s">
        <v>41</v>
      </c>
      <c r="CW3" s="107">
        <f>-$D$20</f>
        <v>-0.1</v>
      </c>
      <c r="CX3" s="206"/>
      <c r="CY3" s="110" t="s">
        <v>41</v>
      </c>
      <c r="CZ3" s="107">
        <f>$D$20</f>
        <v>0.1</v>
      </c>
      <c r="DA3" s="206"/>
    </row>
    <row r="4" spans="1:105" ht="13.7" hidden="1" customHeight="1">
      <c r="A4" s="111"/>
      <c r="B4" s="208"/>
      <c r="C4" s="112" t="str">
        <f>Investeringsanalyse!A4</f>
        <v xml:space="preserve">Navn/oppgave: </v>
      </c>
      <c r="D4" s="113" t="str">
        <f>IF(Investeringsanalyse!B4="","",Investeringsanalyse!B4)</f>
        <v/>
      </c>
      <c r="E4" s="113" t="str">
        <f>IF(Investeringsanalyse!C4="","",Investeringsanalyse!C4)</f>
        <v/>
      </c>
      <c r="F4" s="203"/>
      <c r="G4" s="203"/>
      <c r="H4" s="203"/>
      <c r="I4" s="203"/>
      <c r="J4" s="203"/>
      <c r="AA4" s="122"/>
      <c r="AB4" s="123"/>
      <c r="AC4" s="123"/>
      <c r="AD4" s="114"/>
      <c r="AE4" s="115"/>
      <c r="AF4" s="116"/>
      <c r="AG4" s="117"/>
      <c r="AH4" s="115"/>
      <c r="AI4" s="116"/>
      <c r="AJ4" s="123"/>
      <c r="AK4" s="115"/>
      <c r="AL4" s="116"/>
      <c r="AM4" s="122"/>
      <c r="AN4" s="115"/>
      <c r="AO4" s="116"/>
      <c r="AP4" s="117"/>
      <c r="AQ4" s="115"/>
      <c r="AR4" s="116"/>
      <c r="AS4" s="117"/>
      <c r="AT4" s="115"/>
      <c r="AU4" s="116"/>
      <c r="AV4" s="117"/>
      <c r="AW4" s="115"/>
      <c r="AX4" s="116"/>
      <c r="AY4" s="117"/>
      <c r="AZ4" s="115"/>
      <c r="BA4" s="116"/>
      <c r="BB4" s="117"/>
      <c r="BC4" s="115"/>
      <c r="BD4" s="116"/>
      <c r="BE4" s="117"/>
      <c r="BF4" s="115"/>
      <c r="BG4" s="116"/>
      <c r="BH4" s="114"/>
      <c r="BI4" s="115"/>
      <c r="BJ4" s="209"/>
      <c r="BK4" s="118"/>
      <c r="BL4" s="115"/>
      <c r="BM4" s="209"/>
      <c r="BN4" s="207"/>
      <c r="BO4" s="122"/>
      <c r="BP4" s="123"/>
      <c r="BQ4" s="123"/>
      <c r="BR4" s="114"/>
      <c r="BS4" s="115"/>
      <c r="BT4" s="116"/>
      <c r="BU4" s="117"/>
      <c r="BV4" s="115"/>
      <c r="BW4" s="116"/>
      <c r="BX4" s="123"/>
      <c r="BY4" s="115"/>
      <c r="BZ4" s="116"/>
      <c r="CA4" s="122"/>
      <c r="CB4" s="115"/>
      <c r="CC4" s="116"/>
      <c r="CD4" s="117"/>
      <c r="CE4" s="115"/>
      <c r="CF4" s="116"/>
      <c r="CG4" s="117"/>
      <c r="CH4" s="115"/>
      <c r="CI4" s="116"/>
      <c r="CJ4" s="117"/>
      <c r="CK4" s="115"/>
      <c r="CL4" s="116"/>
      <c r="CM4" s="117"/>
      <c r="CN4" s="115"/>
      <c r="CO4" s="116"/>
      <c r="CP4" s="117"/>
      <c r="CQ4" s="115"/>
      <c r="CR4" s="116"/>
      <c r="CS4" s="117"/>
      <c r="CT4" s="115"/>
      <c r="CU4" s="116"/>
      <c r="CV4" s="114"/>
      <c r="CW4" s="115"/>
      <c r="CX4" s="209"/>
      <c r="CY4" s="118"/>
      <c r="CZ4" s="115"/>
      <c r="DA4" s="209"/>
    </row>
    <row r="5" spans="1:105" hidden="1">
      <c r="A5" s="119"/>
      <c r="B5" s="207"/>
      <c r="C5" s="120" t="str">
        <f>Investeringsanalyse!A5</f>
        <v xml:space="preserve">Prosjektnavn: </v>
      </c>
      <c r="D5" s="121" t="str">
        <f>IF(Investeringsanalyse!B5="","",Investeringsanalyse!B5)</f>
        <v/>
      </c>
      <c r="E5" s="121" t="str">
        <f>IF(Investeringsanalyse!C5="","",Investeringsanalyse!C5)</f>
        <v/>
      </c>
      <c r="AA5" s="122" t="s">
        <v>28</v>
      </c>
      <c r="AB5" s="123"/>
      <c r="AC5" s="123"/>
      <c r="AD5" s="122">
        <f>$D$6*(1+AE3)</f>
        <v>0</v>
      </c>
      <c r="AE5" s="123"/>
      <c r="AF5" s="209"/>
      <c r="AG5" s="122">
        <f>$D$6*(1+AH3)</f>
        <v>0</v>
      </c>
      <c r="AH5" s="123"/>
      <c r="AI5" s="209"/>
      <c r="AJ5" s="123">
        <f>$D$6</f>
        <v>0</v>
      </c>
      <c r="AK5" s="123"/>
      <c r="AL5" s="209"/>
      <c r="AM5" s="122">
        <f>$D$6</f>
        <v>0</v>
      </c>
      <c r="AN5" s="123"/>
      <c r="AO5" s="209"/>
      <c r="AP5" s="122">
        <f>$D$6</f>
        <v>0</v>
      </c>
      <c r="AQ5" s="123"/>
      <c r="AR5" s="209"/>
      <c r="AS5" s="122">
        <f>$D$6</f>
        <v>0</v>
      </c>
      <c r="AT5" s="123"/>
      <c r="AU5" s="209"/>
      <c r="AV5" s="122">
        <f>$D$6</f>
        <v>0</v>
      </c>
      <c r="AW5" s="123"/>
      <c r="AX5" s="209"/>
      <c r="AY5" s="122">
        <f>$D$6</f>
        <v>0</v>
      </c>
      <c r="AZ5" s="123"/>
      <c r="BA5" s="209"/>
      <c r="BB5" s="122">
        <f>$D$6</f>
        <v>0</v>
      </c>
      <c r="BC5" s="123"/>
      <c r="BD5" s="209"/>
      <c r="BE5" s="122">
        <f>$D$6</f>
        <v>0</v>
      </c>
      <c r="BF5" s="123"/>
      <c r="BG5" s="209"/>
      <c r="BH5" s="122">
        <f>$D$6</f>
        <v>0</v>
      </c>
      <c r="BI5" s="123"/>
      <c r="BJ5" s="209"/>
      <c r="BK5" s="123">
        <f>$D$6</f>
        <v>0</v>
      </c>
      <c r="BL5" s="123"/>
      <c r="BM5" s="209"/>
      <c r="BN5" s="207"/>
      <c r="BO5" s="122" t="s">
        <v>28</v>
      </c>
      <c r="BP5" s="123"/>
      <c r="BQ5" s="123"/>
      <c r="BR5" s="122">
        <f>$E$6*(1+BS3)</f>
        <v>0</v>
      </c>
      <c r="BS5" s="123"/>
      <c r="BT5" s="209"/>
      <c r="BU5" s="122">
        <f>$E$6*(1+BV3)</f>
        <v>0</v>
      </c>
      <c r="BV5" s="123"/>
      <c r="BW5" s="209"/>
      <c r="BX5" s="124">
        <f>$E$6</f>
        <v>0</v>
      </c>
      <c r="BY5" s="123"/>
      <c r="BZ5" s="209"/>
      <c r="CA5" s="125">
        <f>$E$6</f>
        <v>0</v>
      </c>
      <c r="CB5" s="123"/>
      <c r="CC5" s="209"/>
      <c r="CD5" s="125">
        <f>$E$6</f>
        <v>0</v>
      </c>
      <c r="CE5" s="123"/>
      <c r="CF5" s="209"/>
      <c r="CG5" s="125">
        <f>$E$6</f>
        <v>0</v>
      </c>
      <c r="CH5" s="123"/>
      <c r="CI5" s="209"/>
      <c r="CJ5" s="125">
        <f>$E$6</f>
        <v>0</v>
      </c>
      <c r="CK5" s="123"/>
      <c r="CL5" s="209"/>
      <c r="CM5" s="125">
        <f>$E$6</f>
        <v>0</v>
      </c>
      <c r="CN5" s="123"/>
      <c r="CO5" s="209"/>
      <c r="CP5" s="125">
        <f>$E$6</f>
        <v>0</v>
      </c>
      <c r="CQ5" s="123"/>
      <c r="CR5" s="209"/>
      <c r="CS5" s="125">
        <f>$E$6</f>
        <v>0</v>
      </c>
      <c r="CT5" s="123"/>
      <c r="CU5" s="209"/>
      <c r="CV5" s="125">
        <f>$E$6</f>
        <v>0</v>
      </c>
      <c r="CW5" s="123"/>
      <c r="CX5" s="209"/>
      <c r="CY5" s="124">
        <f>$E$6</f>
        <v>0</v>
      </c>
      <c r="CZ5" s="123"/>
      <c r="DA5" s="209"/>
    </row>
    <row r="6" spans="1:105" hidden="1">
      <c r="A6" s="119"/>
      <c r="B6" s="207"/>
      <c r="C6" s="120" t="str">
        <f>Investeringsanalyse!A6</f>
        <v xml:space="preserve">Investeringsutgift: </v>
      </c>
      <c r="D6" s="126">
        <f>_inv1</f>
        <v>0</v>
      </c>
      <c r="E6" s="126">
        <f>_inv2</f>
        <v>0</v>
      </c>
      <c r="AA6" s="122" t="s">
        <v>42</v>
      </c>
      <c r="AB6" s="123"/>
      <c r="AC6" s="123"/>
      <c r="AD6" s="122">
        <f>$D9</f>
        <v>0</v>
      </c>
      <c r="AE6" s="123"/>
      <c r="AF6" s="209"/>
      <c r="AG6" s="122">
        <f>$D9</f>
        <v>0</v>
      </c>
      <c r="AH6" s="123"/>
      <c r="AI6" s="209"/>
      <c r="AJ6" s="123">
        <f>$D9</f>
        <v>0</v>
      </c>
      <c r="AK6" s="123"/>
      <c r="AL6" s="209"/>
      <c r="AM6" s="122">
        <f>$D9</f>
        <v>0</v>
      </c>
      <c r="AN6" s="123"/>
      <c r="AO6" s="209"/>
      <c r="AP6" s="122">
        <f>$D9</f>
        <v>0</v>
      </c>
      <c r="AQ6" s="123"/>
      <c r="AR6" s="209"/>
      <c r="AS6" s="122">
        <f>$D9</f>
        <v>0</v>
      </c>
      <c r="AT6" s="123"/>
      <c r="AU6" s="209"/>
      <c r="AV6" s="122">
        <f>$D9</f>
        <v>0</v>
      </c>
      <c r="AW6" s="123"/>
      <c r="AX6" s="209"/>
      <c r="AY6" s="122">
        <f>$D9</f>
        <v>0</v>
      </c>
      <c r="AZ6" s="123"/>
      <c r="BA6" s="209"/>
      <c r="BB6" s="122">
        <f>$D9</f>
        <v>0</v>
      </c>
      <c r="BC6" s="123"/>
      <c r="BD6" s="209"/>
      <c r="BE6" s="122">
        <f>$D9</f>
        <v>0</v>
      </c>
      <c r="BF6" s="123"/>
      <c r="BG6" s="209"/>
      <c r="BH6" s="122">
        <f>$D9</f>
        <v>0</v>
      </c>
      <c r="BI6" s="123"/>
      <c r="BJ6" s="209"/>
      <c r="BK6" s="123">
        <f>$D9</f>
        <v>0</v>
      </c>
      <c r="BL6" s="123"/>
      <c r="BM6" s="209"/>
      <c r="BN6" s="207"/>
      <c r="BO6" s="122" t="s">
        <v>42</v>
      </c>
      <c r="BP6" s="123"/>
      <c r="BQ6" s="123"/>
      <c r="BR6" s="125">
        <f>$E9</f>
        <v>0</v>
      </c>
      <c r="BS6" s="123"/>
      <c r="BT6" s="209"/>
      <c r="BU6" s="125">
        <f>$E9</f>
        <v>0</v>
      </c>
      <c r="BV6" s="123"/>
      <c r="BW6" s="209"/>
      <c r="BX6" s="124">
        <f>$E9</f>
        <v>0</v>
      </c>
      <c r="BY6" s="123"/>
      <c r="BZ6" s="209"/>
      <c r="CA6" s="125">
        <f>$E9</f>
        <v>0</v>
      </c>
      <c r="CB6" s="123"/>
      <c r="CC6" s="209"/>
      <c r="CD6" s="125">
        <f>$E9</f>
        <v>0</v>
      </c>
      <c r="CE6" s="123"/>
      <c r="CF6" s="209"/>
      <c r="CG6" s="125">
        <f>$E9</f>
        <v>0</v>
      </c>
      <c r="CH6" s="123"/>
      <c r="CI6" s="209"/>
      <c r="CJ6" s="125">
        <f>$E9</f>
        <v>0</v>
      </c>
      <c r="CK6" s="123"/>
      <c r="CL6" s="209"/>
      <c r="CM6" s="125">
        <f>$E9</f>
        <v>0</v>
      </c>
      <c r="CN6" s="123"/>
      <c r="CO6" s="209"/>
      <c r="CP6" s="125">
        <f>$E9</f>
        <v>0</v>
      </c>
      <c r="CQ6" s="123"/>
      <c r="CR6" s="209"/>
      <c r="CS6" s="125">
        <f>$E9</f>
        <v>0</v>
      </c>
      <c r="CT6" s="123"/>
      <c r="CU6" s="209"/>
      <c r="CV6" s="125">
        <f>$E9</f>
        <v>0</v>
      </c>
      <c r="CW6" s="123"/>
      <c r="CX6" s="209"/>
      <c r="CY6" s="124">
        <f>$E9</f>
        <v>0</v>
      </c>
      <c r="CZ6" s="123"/>
      <c r="DA6" s="209"/>
    </row>
    <row r="7" spans="1:105" hidden="1">
      <c r="A7" s="119"/>
      <c r="B7" s="207"/>
      <c r="C7" s="120" t="str">
        <f>Investeringsanalyse!A7</f>
        <v xml:space="preserve">Levetid: </v>
      </c>
      <c r="D7" s="127">
        <f>_lev1</f>
        <v>0</v>
      </c>
      <c r="E7" s="127">
        <f>_lev2</f>
        <v>0</v>
      </c>
      <c r="AA7" s="122" t="s">
        <v>43</v>
      </c>
      <c r="AB7" s="123"/>
      <c r="AC7" s="123"/>
      <c r="AD7" s="122">
        <f>$D7</f>
        <v>0</v>
      </c>
      <c r="AE7" s="123"/>
      <c r="AF7" s="209"/>
      <c r="AG7" s="122">
        <f>$D7</f>
        <v>0</v>
      </c>
      <c r="AH7" s="123"/>
      <c r="AI7" s="209"/>
      <c r="AJ7" s="123">
        <f>$D7</f>
        <v>0</v>
      </c>
      <c r="AK7" s="123"/>
      <c r="AL7" s="209"/>
      <c r="AM7" s="122">
        <f>$D7</f>
        <v>0</v>
      </c>
      <c r="AN7" s="123"/>
      <c r="AO7" s="209"/>
      <c r="AP7" s="122">
        <f>$D7</f>
        <v>0</v>
      </c>
      <c r="AQ7" s="123"/>
      <c r="AR7" s="209"/>
      <c r="AS7" s="122">
        <f>$D7</f>
        <v>0</v>
      </c>
      <c r="AT7" s="123"/>
      <c r="AU7" s="209"/>
      <c r="AV7" s="122">
        <f>$D7</f>
        <v>0</v>
      </c>
      <c r="AW7" s="123"/>
      <c r="AX7" s="209"/>
      <c r="AY7" s="122">
        <f>$D7</f>
        <v>0</v>
      </c>
      <c r="AZ7" s="123"/>
      <c r="BA7" s="209"/>
      <c r="BB7" s="122">
        <f>$D7</f>
        <v>0</v>
      </c>
      <c r="BC7" s="123"/>
      <c r="BD7" s="209"/>
      <c r="BE7" s="122">
        <f>$D7</f>
        <v>0</v>
      </c>
      <c r="BF7" s="123"/>
      <c r="BG7" s="209"/>
      <c r="BH7" s="122">
        <f>$D7</f>
        <v>0</v>
      </c>
      <c r="BI7" s="123"/>
      <c r="BJ7" s="209"/>
      <c r="BK7" s="123">
        <f>$D7</f>
        <v>0</v>
      </c>
      <c r="BL7" s="123"/>
      <c r="BM7" s="209"/>
      <c r="BN7" s="207"/>
      <c r="BO7" s="122" t="s">
        <v>43</v>
      </c>
      <c r="BP7" s="123"/>
      <c r="BQ7" s="123"/>
      <c r="BR7" s="128">
        <f>$E7</f>
        <v>0</v>
      </c>
      <c r="BS7" s="123"/>
      <c r="BT7" s="209"/>
      <c r="BU7" s="128">
        <f>$E7</f>
        <v>0</v>
      </c>
      <c r="BV7" s="123"/>
      <c r="BW7" s="209"/>
      <c r="BX7" s="129">
        <f>$E7</f>
        <v>0</v>
      </c>
      <c r="BY7" s="123"/>
      <c r="BZ7" s="209"/>
      <c r="CA7" s="128">
        <f>$E7</f>
        <v>0</v>
      </c>
      <c r="CB7" s="123"/>
      <c r="CC7" s="209"/>
      <c r="CD7" s="128">
        <f>$E7</f>
        <v>0</v>
      </c>
      <c r="CE7" s="123"/>
      <c r="CF7" s="209"/>
      <c r="CG7" s="128">
        <f>$E7</f>
        <v>0</v>
      </c>
      <c r="CH7" s="123"/>
      <c r="CI7" s="209"/>
      <c r="CJ7" s="128">
        <f>$E7</f>
        <v>0</v>
      </c>
      <c r="CK7" s="123"/>
      <c r="CL7" s="209"/>
      <c r="CM7" s="128">
        <f>$E7</f>
        <v>0</v>
      </c>
      <c r="CN7" s="123"/>
      <c r="CO7" s="209"/>
      <c r="CP7" s="128">
        <f>$E7</f>
        <v>0</v>
      </c>
      <c r="CQ7" s="123"/>
      <c r="CR7" s="209"/>
      <c r="CS7" s="128">
        <f>$E7</f>
        <v>0</v>
      </c>
      <c r="CT7" s="123"/>
      <c r="CU7" s="209"/>
      <c r="CV7" s="128">
        <f>$E7</f>
        <v>0</v>
      </c>
      <c r="CW7" s="123"/>
      <c r="CX7" s="209"/>
      <c r="CY7" s="129">
        <f>$E7</f>
        <v>0</v>
      </c>
      <c r="CZ7" s="123"/>
      <c r="DA7" s="209"/>
    </row>
    <row r="8" spans="1:105" hidden="1">
      <c r="A8" s="119"/>
      <c r="B8" s="207"/>
      <c r="C8" s="120" t="str">
        <f>Investeringsanalyse!A8</f>
        <v xml:space="preserve">Restverdi (utrangeringsverdi): </v>
      </c>
      <c r="D8" s="126">
        <f>rest1</f>
        <v>0</v>
      </c>
      <c r="E8" s="126">
        <f>rest2</f>
        <v>0</v>
      </c>
      <c r="F8" s="130"/>
      <c r="AA8" s="122" t="s">
        <v>44</v>
      </c>
      <c r="AB8" s="123"/>
      <c r="AC8" s="123"/>
      <c r="AD8" s="122">
        <f>$D8</f>
        <v>0</v>
      </c>
      <c r="AE8" s="123"/>
      <c r="AF8" s="209"/>
      <c r="AG8" s="122">
        <f>$D8</f>
        <v>0</v>
      </c>
      <c r="AH8" s="123"/>
      <c r="AI8" s="209"/>
      <c r="AJ8" s="123">
        <f>$D8</f>
        <v>0</v>
      </c>
      <c r="AK8" s="123"/>
      <c r="AL8" s="209"/>
      <c r="AM8" s="122">
        <f>$D8</f>
        <v>0</v>
      </c>
      <c r="AN8" s="123"/>
      <c r="AO8" s="209"/>
      <c r="AP8" s="122">
        <f>$D8</f>
        <v>0</v>
      </c>
      <c r="AQ8" s="123"/>
      <c r="AR8" s="209"/>
      <c r="AS8" s="122">
        <f>$D8</f>
        <v>0</v>
      </c>
      <c r="AT8" s="123"/>
      <c r="AU8" s="209"/>
      <c r="AV8" s="122">
        <f>$D8</f>
        <v>0</v>
      </c>
      <c r="AW8" s="123"/>
      <c r="AX8" s="209"/>
      <c r="AY8" s="122">
        <f>$D8</f>
        <v>0</v>
      </c>
      <c r="AZ8" s="123"/>
      <c r="BA8" s="209"/>
      <c r="BB8" s="122">
        <f>$D8</f>
        <v>0</v>
      </c>
      <c r="BC8" s="123"/>
      <c r="BD8" s="209"/>
      <c r="BE8" s="122">
        <f>$D8</f>
        <v>0</v>
      </c>
      <c r="BF8" s="123"/>
      <c r="BG8" s="209"/>
      <c r="BH8" s="122">
        <f>$D8</f>
        <v>0</v>
      </c>
      <c r="BI8" s="123"/>
      <c r="BJ8" s="209"/>
      <c r="BK8" s="123">
        <f>$D8</f>
        <v>0</v>
      </c>
      <c r="BL8" s="123"/>
      <c r="BM8" s="209"/>
      <c r="BN8" s="207"/>
      <c r="BO8" s="122" t="s">
        <v>44</v>
      </c>
      <c r="BP8" s="123"/>
      <c r="BQ8" s="123"/>
      <c r="BR8" s="125">
        <f>$E8</f>
        <v>0</v>
      </c>
      <c r="BS8" s="123"/>
      <c r="BT8" s="209"/>
      <c r="BU8" s="125">
        <f>$E8</f>
        <v>0</v>
      </c>
      <c r="BV8" s="123"/>
      <c r="BW8" s="209"/>
      <c r="BX8" s="124">
        <f>$E8</f>
        <v>0</v>
      </c>
      <c r="BY8" s="123"/>
      <c r="BZ8" s="209"/>
      <c r="CA8" s="125">
        <f>$E8</f>
        <v>0</v>
      </c>
      <c r="CB8" s="123"/>
      <c r="CC8" s="209"/>
      <c r="CD8" s="125">
        <f>$E8</f>
        <v>0</v>
      </c>
      <c r="CE8" s="123"/>
      <c r="CF8" s="209"/>
      <c r="CG8" s="125">
        <f>$E8</f>
        <v>0</v>
      </c>
      <c r="CH8" s="123"/>
      <c r="CI8" s="209"/>
      <c r="CJ8" s="125">
        <f>$E8</f>
        <v>0</v>
      </c>
      <c r="CK8" s="123"/>
      <c r="CL8" s="209"/>
      <c r="CM8" s="125">
        <f>$E8</f>
        <v>0</v>
      </c>
      <c r="CN8" s="123"/>
      <c r="CO8" s="209"/>
      <c r="CP8" s="125">
        <f>$E8</f>
        <v>0</v>
      </c>
      <c r="CQ8" s="123"/>
      <c r="CR8" s="209"/>
      <c r="CS8" s="125">
        <f>$E8</f>
        <v>0</v>
      </c>
      <c r="CT8" s="123"/>
      <c r="CU8" s="209"/>
      <c r="CV8" s="125">
        <f>$E8</f>
        <v>0</v>
      </c>
      <c r="CW8" s="123"/>
      <c r="CX8" s="209"/>
      <c r="CY8" s="124">
        <f>$E8</f>
        <v>0</v>
      </c>
      <c r="CZ8" s="123"/>
      <c r="DA8" s="209"/>
    </row>
    <row r="9" spans="1:105" hidden="1">
      <c r="A9" s="119"/>
      <c r="B9" s="207"/>
      <c r="C9" s="120" t="str">
        <f>Investeringsanalyse!A9</f>
        <v xml:space="preserve">Binding av omløpsmidler: </v>
      </c>
      <c r="D9" s="126">
        <f>_oml1</f>
        <v>0</v>
      </c>
      <c r="E9" s="126">
        <f>_oml2</f>
        <v>0</v>
      </c>
      <c r="AA9" s="122" t="s">
        <v>17</v>
      </c>
      <c r="AB9" s="123"/>
      <c r="AC9" s="123"/>
      <c r="AD9" s="131">
        <f>$D10</f>
        <v>0</v>
      </c>
      <c r="AE9" s="115"/>
      <c r="AF9" s="116"/>
      <c r="AG9" s="131">
        <f>$D10</f>
        <v>0</v>
      </c>
      <c r="AH9" s="115"/>
      <c r="AI9" s="116"/>
      <c r="AJ9" s="115">
        <f>$D10*(1+AK3)</f>
        <v>0</v>
      </c>
      <c r="AK9" s="115"/>
      <c r="AL9" s="116"/>
      <c r="AM9" s="131">
        <f>$D10*(1+AN3)</f>
        <v>0</v>
      </c>
      <c r="AN9" s="115"/>
      <c r="AO9" s="116"/>
      <c r="AP9" s="131">
        <f>$D10</f>
        <v>0</v>
      </c>
      <c r="AQ9" s="115"/>
      <c r="AR9" s="116"/>
      <c r="AS9" s="131">
        <f>$D10</f>
        <v>0</v>
      </c>
      <c r="AT9" s="115"/>
      <c r="AU9" s="116"/>
      <c r="AV9" s="131">
        <f>$D10</f>
        <v>0</v>
      </c>
      <c r="AW9" s="115"/>
      <c r="AX9" s="116"/>
      <c r="AY9" s="131">
        <f>$D10</f>
        <v>0</v>
      </c>
      <c r="AZ9" s="115"/>
      <c r="BA9" s="116"/>
      <c r="BB9" s="131">
        <f>$D10</f>
        <v>0</v>
      </c>
      <c r="BC9" s="115"/>
      <c r="BD9" s="116"/>
      <c r="BE9" s="131">
        <f>$D10</f>
        <v>0</v>
      </c>
      <c r="BF9" s="115"/>
      <c r="BG9" s="116"/>
      <c r="BH9" s="131">
        <f>$D10</f>
        <v>0</v>
      </c>
      <c r="BI9" s="115"/>
      <c r="BJ9" s="116"/>
      <c r="BK9" s="115">
        <f>$D10</f>
        <v>0</v>
      </c>
      <c r="BL9" s="115"/>
      <c r="BM9" s="116"/>
      <c r="BN9" s="207"/>
      <c r="BO9" s="122" t="s">
        <v>17</v>
      </c>
      <c r="BP9" s="123"/>
      <c r="BQ9" s="123"/>
      <c r="BR9" s="131">
        <f>$E10</f>
        <v>0</v>
      </c>
      <c r="BS9" s="115"/>
      <c r="BT9" s="116"/>
      <c r="BU9" s="131">
        <f>$E10</f>
        <v>0</v>
      </c>
      <c r="BV9" s="115"/>
      <c r="BW9" s="116"/>
      <c r="BX9" s="115">
        <f>$E10*(1+BY3)</f>
        <v>0</v>
      </c>
      <c r="BY9" s="115"/>
      <c r="BZ9" s="116"/>
      <c r="CA9" s="131">
        <f>$E10*(1+CB3)</f>
        <v>0</v>
      </c>
      <c r="CB9" s="115"/>
      <c r="CC9" s="116"/>
      <c r="CD9" s="131">
        <f>$E10</f>
        <v>0</v>
      </c>
      <c r="CE9" s="115"/>
      <c r="CF9" s="116"/>
      <c r="CG9" s="131">
        <f>$E10</f>
        <v>0</v>
      </c>
      <c r="CH9" s="115"/>
      <c r="CI9" s="116"/>
      <c r="CJ9" s="131">
        <f>$E10</f>
        <v>0</v>
      </c>
      <c r="CK9" s="115"/>
      <c r="CL9" s="116"/>
      <c r="CM9" s="131">
        <f>$E10</f>
        <v>0</v>
      </c>
      <c r="CN9" s="115"/>
      <c r="CO9" s="116"/>
      <c r="CP9" s="131">
        <f>$E10</f>
        <v>0</v>
      </c>
      <c r="CQ9" s="115"/>
      <c r="CR9" s="116"/>
      <c r="CS9" s="131">
        <f>$E10</f>
        <v>0</v>
      </c>
      <c r="CT9" s="115"/>
      <c r="CU9" s="116"/>
      <c r="CV9" s="131">
        <f>$E10</f>
        <v>0</v>
      </c>
      <c r="CW9" s="115"/>
      <c r="CX9" s="116"/>
      <c r="CY9" s="115">
        <f>$E10</f>
        <v>0</v>
      </c>
      <c r="CZ9" s="115"/>
      <c r="DA9" s="116"/>
    </row>
    <row r="10" spans="1:105" hidden="1">
      <c r="A10" s="119"/>
      <c r="B10" s="207"/>
      <c r="C10" s="132" t="str">
        <f>Investeringsanalyse!A10</f>
        <v xml:space="preserve">Kalkulasjonsrente: </v>
      </c>
      <c r="D10" s="133">
        <f>rente1</f>
        <v>0</v>
      </c>
      <c r="E10" s="133">
        <f>rente2</f>
        <v>0</v>
      </c>
      <c r="F10" s="130"/>
      <c r="AA10" s="122" t="s">
        <v>18</v>
      </c>
      <c r="AB10" s="123"/>
      <c r="AC10" s="123"/>
      <c r="AD10" s="122">
        <f>$D11</f>
        <v>0</v>
      </c>
      <c r="AE10" s="123"/>
      <c r="AF10" s="209"/>
      <c r="AG10" s="122">
        <f>$D11</f>
        <v>0</v>
      </c>
      <c r="AH10" s="123"/>
      <c r="AI10" s="209"/>
      <c r="AJ10" s="123">
        <f>$D11</f>
        <v>0</v>
      </c>
      <c r="AK10" s="123"/>
      <c r="AL10" s="209"/>
      <c r="AM10" s="122">
        <f>$D11</f>
        <v>0</v>
      </c>
      <c r="AN10" s="123"/>
      <c r="AO10" s="209"/>
      <c r="AP10" s="122">
        <f>$D11*(1+AQ3)</f>
        <v>0</v>
      </c>
      <c r="AQ10" s="123"/>
      <c r="AR10" s="209"/>
      <c r="AS10" s="122">
        <f>$D11*(1+AT3)</f>
        <v>0</v>
      </c>
      <c r="AT10" s="123"/>
      <c r="AU10" s="209"/>
      <c r="AV10" s="122">
        <f>$D11</f>
        <v>0</v>
      </c>
      <c r="AW10" s="123"/>
      <c r="AX10" s="209"/>
      <c r="AY10" s="122">
        <f>$D11</f>
        <v>0</v>
      </c>
      <c r="AZ10" s="123"/>
      <c r="BA10" s="209"/>
      <c r="BB10" s="122">
        <f>$D11</f>
        <v>0</v>
      </c>
      <c r="BC10" s="123"/>
      <c r="BD10" s="209"/>
      <c r="BE10" s="122">
        <f>$D11</f>
        <v>0</v>
      </c>
      <c r="BF10" s="123"/>
      <c r="BG10" s="209"/>
      <c r="BH10" s="122">
        <f>$D11</f>
        <v>0</v>
      </c>
      <c r="BI10" s="123"/>
      <c r="BJ10" s="209"/>
      <c r="BK10" s="123">
        <f>$D11</f>
        <v>0</v>
      </c>
      <c r="BL10" s="123"/>
      <c r="BM10" s="209"/>
      <c r="BN10" s="207"/>
      <c r="BO10" s="122" t="s">
        <v>18</v>
      </c>
      <c r="BP10" s="123"/>
      <c r="BQ10" s="123"/>
      <c r="BR10" s="134">
        <f>$E11</f>
        <v>0</v>
      </c>
      <c r="BS10" s="123"/>
      <c r="BT10" s="209"/>
      <c r="BU10" s="134">
        <f>$E11</f>
        <v>0</v>
      </c>
      <c r="BV10" s="123"/>
      <c r="BW10" s="209"/>
      <c r="BX10" s="135">
        <f>$E11</f>
        <v>0</v>
      </c>
      <c r="BY10" s="123"/>
      <c r="BZ10" s="209"/>
      <c r="CA10" s="134">
        <f>$E11</f>
        <v>0</v>
      </c>
      <c r="CB10" s="123"/>
      <c r="CC10" s="209"/>
      <c r="CD10" s="122">
        <f>$E11*(1+CE3)</f>
        <v>0</v>
      </c>
      <c r="CE10" s="123"/>
      <c r="CF10" s="209"/>
      <c r="CG10" s="122">
        <f>$E11*(1+CH3)</f>
        <v>0</v>
      </c>
      <c r="CH10" s="123"/>
      <c r="CI10" s="209"/>
      <c r="CJ10" s="134">
        <f>$E11</f>
        <v>0</v>
      </c>
      <c r="CK10" s="123"/>
      <c r="CL10" s="209"/>
      <c r="CM10" s="134">
        <f>$E11</f>
        <v>0</v>
      </c>
      <c r="CN10" s="123"/>
      <c r="CO10" s="209"/>
      <c r="CP10" s="134">
        <f>$E11</f>
        <v>0</v>
      </c>
      <c r="CQ10" s="123"/>
      <c r="CR10" s="209"/>
      <c r="CS10" s="134">
        <f>$E11</f>
        <v>0</v>
      </c>
      <c r="CT10" s="123"/>
      <c r="CU10" s="209"/>
      <c r="CV10" s="134">
        <f>$E11</f>
        <v>0</v>
      </c>
      <c r="CW10" s="123"/>
      <c r="CX10" s="209"/>
      <c r="CY10" s="135">
        <f>$E11</f>
        <v>0</v>
      </c>
      <c r="CZ10" s="123"/>
      <c r="DA10" s="209"/>
    </row>
    <row r="11" spans="1:105" hidden="1">
      <c r="A11" s="119"/>
      <c r="B11" s="207"/>
      <c r="C11" s="132" t="str">
        <f>Investeringsanalyse!A14</f>
        <v xml:space="preserve">Pris: </v>
      </c>
      <c r="D11" s="136">
        <f>pris1</f>
        <v>0</v>
      </c>
      <c r="E11" s="136">
        <f>pris2</f>
        <v>0</v>
      </c>
      <c r="AA11" s="122" t="s">
        <v>45</v>
      </c>
      <c r="AB11" s="123"/>
      <c r="AC11" s="123"/>
      <c r="AD11" s="122">
        <f>$D12</f>
        <v>0</v>
      </c>
      <c r="AE11" s="123"/>
      <c r="AF11" s="209"/>
      <c r="AG11" s="122">
        <f>$D12</f>
        <v>0</v>
      </c>
      <c r="AH11" s="123"/>
      <c r="AI11" s="209"/>
      <c r="AJ11" s="123">
        <f>$D12</f>
        <v>0</v>
      </c>
      <c r="AK11" s="123"/>
      <c r="AL11" s="209"/>
      <c r="AM11" s="122">
        <f>$D12</f>
        <v>0</v>
      </c>
      <c r="AN11" s="123"/>
      <c r="AO11" s="209"/>
      <c r="AP11" s="122">
        <f>$D12</f>
        <v>0</v>
      </c>
      <c r="AQ11" s="123"/>
      <c r="AR11" s="209"/>
      <c r="AS11" s="122">
        <f>$D12</f>
        <v>0</v>
      </c>
      <c r="AT11" s="123"/>
      <c r="AU11" s="209"/>
      <c r="AV11" s="122">
        <f>$D12*(1+AW3)</f>
        <v>0</v>
      </c>
      <c r="AW11" s="123"/>
      <c r="AX11" s="209"/>
      <c r="AY11" s="122">
        <f>$D12*(1+AZ3)</f>
        <v>0</v>
      </c>
      <c r="AZ11" s="123"/>
      <c r="BA11" s="209"/>
      <c r="BB11" s="122">
        <f>$D12</f>
        <v>0</v>
      </c>
      <c r="BC11" s="123"/>
      <c r="BD11" s="209"/>
      <c r="BE11" s="122">
        <f>$D12</f>
        <v>0</v>
      </c>
      <c r="BF11" s="123"/>
      <c r="BG11" s="209"/>
      <c r="BH11" s="122">
        <f>$D12</f>
        <v>0</v>
      </c>
      <c r="BI11" s="123"/>
      <c r="BJ11" s="209"/>
      <c r="BK11" s="123">
        <f>$D12</f>
        <v>0</v>
      </c>
      <c r="BL11" s="123"/>
      <c r="BM11" s="209"/>
      <c r="BN11" s="207"/>
      <c r="BO11" s="122" t="s">
        <v>45</v>
      </c>
      <c r="BP11" s="123"/>
      <c r="BQ11" s="123"/>
      <c r="BR11" s="134">
        <f>$E12</f>
        <v>0</v>
      </c>
      <c r="BS11" s="123"/>
      <c r="BT11" s="209"/>
      <c r="BU11" s="134">
        <f>$E12</f>
        <v>0</v>
      </c>
      <c r="BV11" s="123"/>
      <c r="BW11" s="209"/>
      <c r="BX11" s="135">
        <f>$E12</f>
        <v>0</v>
      </c>
      <c r="BY11" s="123"/>
      <c r="BZ11" s="209"/>
      <c r="CA11" s="134">
        <f>$E12</f>
        <v>0</v>
      </c>
      <c r="CB11" s="123"/>
      <c r="CC11" s="209"/>
      <c r="CD11" s="134">
        <f>$E12</f>
        <v>0</v>
      </c>
      <c r="CE11" s="123"/>
      <c r="CF11" s="209"/>
      <c r="CG11" s="134">
        <f>$E12</f>
        <v>0</v>
      </c>
      <c r="CH11" s="123"/>
      <c r="CI11" s="209"/>
      <c r="CJ11" s="122">
        <f>$E12*(1+CK3)</f>
        <v>0</v>
      </c>
      <c r="CK11" s="123"/>
      <c r="CL11" s="209"/>
      <c r="CM11" s="122">
        <f>$E12*(1+CN3)</f>
        <v>0</v>
      </c>
      <c r="CN11" s="123"/>
      <c r="CO11" s="209"/>
      <c r="CP11" s="134">
        <f>$E12</f>
        <v>0</v>
      </c>
      <c r="CQ11" s="123"/>
      <c r="CR11" s="209"/>
      <c r="CS11" s="134">
        <f>$E12</f>
        <v>0</v>
      </c>
      <c r="CT11" s="123"/>
      <c r="CU11" s="209"/>
      <c r="CV11" s="134">
        <f>$E12</f>
        <v>0</v>
      </c>
      <c r="CW11" s="123"/>
      <c r="CX11" s="209"/>
      <c r="CY11" s="135">
        <f>$E12</f>
        <v>0</v>
      </c>
      <c r="CZ11" s="123"/>
      <c r="DA11" s="209"/>
    </row>
    <row r="12" spans="1:105" hidden="1">
      <c r="A12" s="119"/>
      <c r="B12" s="207"/>
      <c r="C12" s="132" t="str">
        <f>Investeringsanalyse!A15</f>
        <v xml:space="preserve">Variable kostnader per enhet: </v>
      </c>
      <c r="D12" s="136">
        <f>_vek1</f>
        <v>0</v>
      </c>
      <c r="E12" s="136">
        <f>_vek2</f>
        <v>0</v>
      </c>
      <c r="AA12" s="122" t="s">
        <v>46</v>
      </c>
      <c r="AB12" s="123"/>
      <c r="AC12" s="123"/>
      <c r="AD12" s="122">
        <f>$D14</f>
        <v>0</v>
      </c>
      <c r="AE12" s="123"/>
      <c r="AF12" s="209"/>
      <c r="AG12" s="122">
        <f>$D14</f>
        <v>0</v>
      </c>
      <c r="AH12" s="123"/>
      <c r="AI12" s="209"/>
      <c r="AJ12" s="123">
        <f>$D14</f>
        <v>0</v>
      </c>
      <c r="AK12" s="123"/>
      <c r="AL12" s="209"/>
      <c r="AM12" s="122">
        <f>$D14</f>
        <v>0</v>
      </c>
      <c r="AN12" s="123"/>
      <c r="AO12" s="209"/>
      <c r="AP12" s="122">
        <f>$D14</f>
        <v>0</v>
      </c>
      <c r="AQ12" s="123"/>
      <c r="AR12" s="209"/>
      <c r="AS12" s="122">
        <f>$D14</f>
        <v>0</v>
      </c>
      <c r="AT12" s="123"/>
      <c r="AU12" s="209"/>
      <c r="AV12" s="122">
        <f>$D14</f>
        <v>0</v>
      </c>
      <c r="AW12" s="123"/>
      <c r="AX12" s="209"/>
      <c r="AY12" s="122">
        <f>$D14</f>
        <v>0</v>
      </c>
      <c r="AZ12" s="123"/>
      <c r="BA12" s="209"/>
      <c r="BB12" s="122">
        <f>$D14*(1+BC3)</f>
        <v>0</v>
      </c>
      <c r="BC12" s="123"/>
      <c r="BD12" s="209"/>
      <c r="BE12" s="122">
        <f>$D14*(1+BF3)</f>
        <v>0</v>
      </c>
      <c r="BF12" s="123"/>
      <c r="BG12" s="209"/>
      <c r="BH12" s="122">
        <f>$D14</f>
        <v>0</v>
      </c>
      <c r="BI12" s="123"/>
      <c r="BJ12" s="209"/>
      <c r="BK12" s="123">
        <f>$D14</f>
        <v>0</v>
      </c>
      <c r="BL12" s="123"/>
      <c r="BM12" s="209"/>
      <c r="BN12" s="207"/>
      <c r="BO12" s="122" t="s">
        <v>46</v>
      </c>
      <c r="BP12" s="123"/>
      <c r="BQ12" s="123"/>
      <c r="BR12" s="134">
        <f>$E14</f>
        <v>0</v>
      </c>
      <c r="BS12" s="123"/>
      <c r="BT12" s="209"/>
      <c r="BU12" s="134">
        <f>$E14</f>
        <v>0</v>
      </c>
      <c r="BV12" s="123"/>
      <c r="BW12" s="209"/>
      <c r="BX12" s="135">
        <f>$E14</f>
        <v>0</v>
      </c>
      <c r="BY12" s="123"/>
      <c r="BZ12" s="209"/>
      <c r="CA12" s="134">
        <f>$E14</f>
        <v>0</v>
      </c>
      <c r="CB12" s="123"/>
      <c r="CC12" s="209"/>
      <c r="CD12" s="134">
        <f>$E14</f>
        <v>0</v>
      </c>
      <c r="CE12" s="123"/>
      <c r="CF12" s="209"/>
      <c r="CG12" s="134">
        <f>$E14</f>
        <v>0</v>
      </c>
      <c r="CH12" s="123"/>
      <c r="CI12" s="209"/>
      <c r="CJ12" s="134">
        <f>$E14</f>
        <v>0</v>
      </c>
      <c r="CK12" s="123"/>
      <c r="CL12" s="209"/>
      <c r="CM12" s="134">
        <f>$E14</f>
        <v>0</v>
      </c>
      <c r="CN12" s="123"/>
      <c r="CO12" s="209"/>
      <c r="CP12" s="122">
        <f>$E14*(1+CQ3)</f>
        <v>0</v>
      </c>
      <c r="CQ12" s="123"/>
      <c r="CR12" s="209"/>
      <c r="CS12" s="122">
        <f>$E14*(1+CT3)</f>
        <v>0</v>
      </c>
      <c r="CT12" s="123"/>
      <c r="CU12" s="209"/>
      <c r="CV12" s="134">
        <f>$E14</f>
        <v>0</v>
      </c>
      <c r="CW12" s="123"/>
      <c r="CX12" s="209"/>
      <c r="CY12" s="135">
        <f>$E14</f>
        <v>0</v>
      </c>
      <c r="CZ12" s="123"/>
      <c r="DA12" s="209"/>
    </row>
    <row r="13" spans="1:105" hidden="1">
      <c r="A13" s="119"/>
      <c r="B13" s="207"/>
      <c r="C13" s="132" t="str">
        <f>Investeringsanalyse!A16</f>
        <v xml:space="preserve">Betalbare faste totale kostnader per år: </v>
      </c>
      <c r="D13" s="136">
        <f>_ftk1</f>
        <v>0</v>
      </c>
      <c r="E13" s="136">
        <f>_ftk2</f>
        <v>0</v>
      </c>
      <c r="AA13" s="137" t="s">
        <v>47</v>
      </c>
      <c r="AB13" s="138"/>
      <c r="AC13" s="138"/>
      <c r="AD13" s="137">
        <f>$D13</f>
        <v>0</v>
      </c>
      <c r="AE13" s="138"/>
      <c r="AF13" s="210"/>
      <c r="AG13" s="137">
        <f>$D13</f>
        <v>0</v>
      </c>
      <c r="AH13" s="138"/>
      <c r="AI13" s="210"/>
      <c r="AJ13" s="138">
        <f>$D13</f>
        <v>0</v>
      </c>
      <c r="AK13" s="138"/>
      <c r="AL13" s="210"/>
      <c r="AM13" s="137">
        <f>$D13</f>
        <v>0</v>
      </c>
      <c r="AN13" s="138"/>
      <c r="AO13" s="210"/>
      <c r="AP13" s="137">
        <f>$D13</f>
        <v>0</v>
      </c>
      <c r="AQ13" s="138"/>
      <c r="AR13" s="210"/>
      <c r="AS13" s="137">
        <f>$D13</f>
        <v>0</v>
      </c>
      <c r="AT13" s="138"/>
      <c r="AU13" s="210"/>
      <c r="AV13" s="137">
        <f>$D13</f>
        <v>0</v>
      </c>
      <c r="AW13" s="138"/>
      <c r="AX13" s="210"/>
      <c r="AY13" s="137">
        <f>$D13</f>
        <v>0</v>
      </c>
      <c r="AZ13" s="138"/>
      <c r="BA13" s="210"/>
      <c r="BB13" s="137">
        <f>$D13</f>
        <v>0</v>
      </c>
      <c r="BC13" s="138"/>
      <c r="BD13" s="210"/>
      <c r="BE13" s="137">
        <f>$D13</f>
        <v>0</v>
      </c>
      <c r="BF13" s="138"/>
      <c r="BG13" s="210"/>
      <c r="BH13" s="137">
        <f>$D13*(1+BI3)</f>
        <v>0</v>
      </c>
      <c r="BI13" s="138"/>
      <c r="BJ13" s="210"/>
      <c r="BK13" s="138">
        <f>$D13*(1+BL3)</f>
        <v>0</v>
      </c>
      <c r="BL13" s="138"/>
      <c r="BM13" s="210"/>
      <c r="BN13" s="207"/>
      <c r="BO13" s="137" t="s">
        <v>47</v>
      </c>
      <c r="BP13" s="138"/>
      <c r="BQ13" s="138"/>
      <c r="BR13" s="139">
        <f>$E13</f>
        <v>0</v>
      </c>
      <c r="BS13" s="138"/>
      <c r="BT13" s="210"/>
      <c r="BU13" s="139">
        <f>$E13</f>
        <v>0</v>
      </c>
      <c r="BV13" s="138"/>
      <c r="BW13" s="210"/>
      <c r="BX13" s="140">
        <f>$E13</f>
        <v>0</v>
      </c>
      <c r="BY13" s="138"/>
      <c r="BZ13" s="210"/>
      <c r="CA13" s="139">
        <f>$E13</f>
        <v>0</v>
      </c>
      <c r="CB13" s="138"/>
      <c r="CC13" s="210"/>
      <c r="CD13" s="139">
        <f>$E13</f>
        <v>0</v>
      </c>
      <c r="CE13" s="138"/>
      <c r="CF13" s="210"/>
      <c r="CG13" s="139">
        <f>$E13</f>
        <v>0</v>
      </c>
      <c r="CH13" s="138"/>
      <c r="CI13" s="210"/>
      <c r="CJ13" s="139">
        <f>$E13</f>
        <v>0</v>
      </c>
      <c r="CK13" s="138"/>
      <c r="CL13" s="210"/>
      <c r="CM13" s="139">
        <f>$E13</f>
        <v>0</v>
      </c>
      <c r="CN13" s="138"/>
      <c r="CO13" s="210"/>
      <c r="CP13" s="139">
        <f>$E13</f>
        <v>0</v>
      </c>
      <c r="CQ13" s="138"/>
      <c r="CR13" s="210"/>
      <c r="CS13" s="139">
        <f>$E13</f>
        <v>0</v>
      </c>
      <c r="CT13" s="138"/>
      <c r="CU13" s="210"/>
      <c r="CV13" s="137">
        <f>$E13*(1+CW3)</f>
        <v>0</v>
      </c>
      <c r="CW13" s="138"/>
      <c r="CX13" s="210"/>
      <c r="CY13" s="138">
        <f>$E13*(1+CZ3)</f>
        <v>0</v>
      </c>
      <c r="CZ13" s="138"/>
      <c r="DA13" s="210"/>
    </row>
    <row r="14" spans="1:105" hidden="1">
      <c r="A14" s="141"/>
      <c r="B14" s="211"/>
      <c r="C14" s="132" t="str">
        <f>Investeringsanalyse!A17</f>
        <v xml:space="preserve">Antall solgte enheter per år (mengde): </v>
      </c>
      <c r="D14" s="142">
        <f>_enh1</f>
        <v>0</v>
      </c>
      <c r="E14" s="142">
        <f>_enh2</f>
        <v>0</v>
      </c>
      <c r="AA14" s="122"/>
      <c r="AB14" s="123"/>
      <c r="AC14" s="123"/>
      <c r="AD14" s="122"/>
      <c r="AE14" s="123"/>
      <c r="AF14" s="209"/>
      <c r="AG14" s="122"/>
      <c r="AH14" s="123"/>
      <c r="AI14" s="209"/>
      <c r="AJ14" s="123"/>
      <c r="AK14" s="123"/>
      <c r="AL14" s="209"/>
      <c r="AM14" s="122"/>
      <c r="AN14" s="123"/>
      <c r="AO14" s="209"/>
      <c r="AP14" s="122"/>
      <c r="AQ14" s="123"/>
      <c r="AR14" s="209"/>
      <c r="AS14" s="122"/>
      <c r="AT14" s="123"/>
      <c r="AU14" s="209"/>
      <c r="AV14" s="122"/>
      <c r="AW14" s="123"/>
      <c r="AX14" s="209"/>
      <c r="AY14" s="122"/>
      <c r="AZ14" s="123"/>
      <c r="BA14" s="209"/>
      <c r="BB14" s="122"/>
      <c r="BC14" s="123"/>
      <c r="BD14" s="209"/>
      <c r="BE14" s="122"/>
      <c r="BF14" s="123"/>
      <c r="BG14" s="209"/>
      <c r="BH14" s="122"/>
      <c r="BI14" s="123"/>
      <c r="BJ14" s="209"/>
      <c r="BK14" s="123"/>
      <c r="BL14" s="123"/>
      <c r="BM14" s="209"/>
      <c r="BN14" s="207"/>
      <c r="BO14" s="122"/>
      <c r="BP14" s="123"/>
      <c r="BQ14" s="123"/>
      <c r="BR14" s="122"/>
      <c r="BS14" s="123"/>
      <c r="BT14" s="209"/>
      <c r="BU14" s="122"/>
      <c r="BV14" s="123"/>
      <c r="BW14" s="209"/>
      <c r="BX14" s="123"/>
      <c r="BY14" s="123"/>
      <c r="BZ14" s="209"/>
      <c r="CA14" s="122"/>
      <c r="CB14" s="123"/>
      <c r="CC14" s="209"/>
      <c r="CD14" s="122"/>
      <c r="CE14" s="123"/>
      <c r="CF14" s="209"/>
      <c r="CG14" s="122"/>
      <c r="CH14" s="123"/>
      <c r="CI14" s="209"/>
      <c r="CJ14" s="122"/>
      <c r="CK14" s="123"/>
      <c r="CL14" s="209"/>
      <c r="CM14" s="122"/>
      <c r="CN14" s="123"/>
      <c r="CO14" s="209"/>
      <c r="CP14" s="122"/>
      <c r="CQ14" s="123"/>
      <c r="CR14" s="209"/>
      <c r="CS14" s="122"/>
      <c r="CT14" s="123"/>
      <c r="CU14" s="209"/>
      <c r="CV14" s="122"/>
      <c r="CW14" s="123"/>
      <c r="CX14" s="209"/>
      <c r="CY14" s="123"/>
      <c r="CZ14" s="123"/>
      <c r="DA14" s="209"/>
    </row>
    <row r="15" spans="1:105" hidden="1">
      <c r="A15" s="143" t="s">
        <v>48</v>
      </c>
      <c r="B15" s="212"/>
      <c r="C15" s="144"/>
      <c r="D15" s="145"/>
      <c r="E15" s="145"/>
      <c r="AA15" s="122"/>
      <c r="AB15" s="123"/>
      <c r="AC15" s="123"/>
      <c r="AD15" s="146">
        <f>NPV(AD9,AD23:AD42)+AD22</f>
        <v>0</v>
      </c>
      <c r="AE15" s="147" t="s">
        <v>49</v>
      </c>
      <c r="AF15" s="209"/>
      <c r="AG15" s="146">
        <f>NPV(AG9,AG23:AG42)+AG22</f>
        <v>0</v>
      </c>
      <c r="AH15" s="147" t="s">
        <v>49</v>
      </c>
      <c r="AI15" s="209"/>
      <c r="AJ15" s="148">
        <f>NPV(AJ9,AJ23:AJ42)+AJ22</f>
        <v>0</v>
      </c>
      <c r="AK15" s="147" t="s">
        <v>49</v>
      </c>
      <c r="AL15" s="209"/>
      <c r="AM15" s="146">
        <f>NPV(AM9,AM23:AM42)+AM22</f>
        <v>0</v>
      </c>
      <c r="AN15" s="147" t="s">
        <v>49</v>
      </c>
      <c r="AO15" s="209"/>
      <c r="AP15" s="146">
        <f>NPV(AP9,AP23:AP42)+AP22</f>
        <v>0</v>
      </c>
      <c r="AQ15" s="147" t="s">
        <v>49</v>
      </c>
      <c r="AR15" s="209"/>
      <c r="AS15" s="146">
        <f>NPV(AS9,AS23:AS42)+AS22</f>
        <v>0</v>
      </c>
      <c r="AT15" s="147" t="s">
        <v>49</v>
      </c>
      <c r="AU15" s="209"/>
      <c r="AV15" s="146">
        <f>NPV(AV9,AV23:AV42)+AV22</f>
        <v>0</v>
      </c>
      <c r="AW15" s="147" t="s">
        <v>49</v>
      </c>
      <c r="AX15" s="209"/>
      <c r="AY15" s="146">
        <f>NPV(AY9,AY23:AY42)+AY22</f>
        <v>0</v>
      </c>
      <c r="AZ15" s="147" t="s">
        <v>49</v>
      </c>
      <c r="BA15" s="209"/>
      <c r="BB15" s="146">
        <f>NPV(BB9,BB23:BB42)+BB22</f>
        <v>0</v>
      </c>
      <c r="BC15" s="147" t="s">
        <v>49</v>
      </c>
      <c r="BD15" s="209"/>
      <c r="BE15" s="146">
        <f>NPV(BE9,BE23:BE42)+BE22</f>
        <v>0</v>
      </c>
      <c r="BF15" s="147" t="s">
        <v>49</v>
      </c>
      <c r="BG15" s="209"/>
      <c r="BH15" s="146">
        <f>NPV(BH9,BH23:BH42)+BH22</f>
        <v>0</v>
      </c>
      <c r="BI15" s="147" t="s">
        <v>49</v>
      </c>
      <c r="BJ15" s="209"/>
      <c r="BK15" s="148">
        <f>NPV(BK9,BK23:BK42)+BK22</f>
        <v>0</v>
      </c>
      <c r="BL15" s="147" t="s">
        <v>49</v>
      </c>
      <c r="BM15" s="209"/>
      <c r="BN15" s="207"/>
      <c r="BO15" s="122"/>
      <c r="BP15" s="123"/>
      <c r="BQ15" s="123"/>
      <c r="BR15" s="146">
        <f>NPV(BR9,BR23:BR42)+BR22</f>
        <v>0</v>
      </c>
      <c r="BS15" s="147" t="s">
        <v>49</v>
      </c>
      <c r="BT15" s="209"/>
      <c r="BU15" s="146">
        <f>NPV(BU9,BU23:BU42)+BU22</f>
        <v>0</v>
      </c>
      <c r="BV15" s="147" t="s">
        <v>49</v>
      </c>
      <c r="BW15" s="209"/>
      <c r="BX15" s="148">
        <f>NPV(BX9,BX23:BX42)+BX22</f>
        <v>0</v>
      </c>
      <c r="BY15" s="147" t="s">
        <v>49</v>
      </c>
      <c r="BZ15" s="209"/>
      <c r="CA15" s="146">
        <f>NPV(CA9,CA23:CA42)+CA22</f>
        <v>0</v>
      </c>
      <c r="CB15" s="147" t="s">
        <v>49</v>
      </c>
      <c r="CC15" s="209"/>
      <c r="CD15" s="146">
        <f>NPV(CD9,CD23:CD42)+CD22</f>
        <v>0</v>
      </c>
      <c r="CE15" s="147" t="s">
        <v>49</v>
      </c>
      <c r="CF15" s="209"/>
      <c r="CG15" s="146">
        <f>NPV(CG9,CG23:CG42)+CG22</f>
        <v>0</v>
      </c>
      <c r="CH15" s="147" t="s">
        <v>49</v>
      </c>
      <c r="CI15" s="209"/>
      <c r="CJ15" s="146">
        <f>NPV(CJ9,CJ23:CJ42)+CJ22</f>
        <v>0</v>
      </c>
      <c r="CK15" s="147" t="s">
        <v>49</v>
      </c>
      <c r="CL15" s="209"/>
      <c r="CM15" s="146">
        <f>NPV(CM9,CM23:CM42)+CM22</f>
        <v>0</v>
      </c>
      <c r="CN15" s="147" t="s">
        <v>49</v>
      </c>
      <c r="CO15" s="209"/>
      <c r="CP15" s="146">
        <f>NPV(CP9,CP23:CP42)+CP22</f>
        <v>0</v>
      </c>
      <c r="CQ15" s="147" t="s">
        <v>49</v>
      </c>
      <c r="CR15" s="209"/>
      <c r="CS15" s="146">
        <f>NPV(CS9,CS23:CS42)+CS22</f>
        <v>0</v>
      </c>
      <c r="CT15" s="147" t="s">
        <v>49</v>
      </c>
      <c r="CU15" s="209"/>
      <c r="CV15" s="146">
        <f>NPV(CV9,CV23:CV42)+CV22</f>
        <v>0</v>
      </c>
      <c r="CW15" s="147" t="s">
        <v>49</v>
      </c>
      <c r="CX15" s="209"/>
      <c r="CY15" s="148">
        <f>NPV(CY9,CY23:CY42)+CY22</f>
        <v>0</v>
      </c>
      <c r="CZ15" s="147" t="s">
        <v>49</v>
      </c>
      <c r="DA15" s="209"/>
    </row>
    <row r="16" spans="1:105" hidden="1">
      <c r="A16" s="213" t="s">
        <v>50</v>
      </c>
      <c r="B16" s="208"/>
      <c r="C16" s="208"/>
      <c r="D16" s="214">
        <f>NPV(D10,E49:E68)+E48</f>
        <v>0</v>
      </c>
      <c r="E16" s="214">
        <f>NPV(E10,M49:M68)+M48</f>
        <v>0</v>
      </c>
      <c r="AA16" s="122"/>
      <c r="AB16" s="123"/>
      <c r="AC16" s="123"/>
      <c r="AD16" s="122"/>
      <c r="AE16" s="123"/>
      <c r="AF16" s="209"/>
      <c r="AG16" s="122"/>
      <c r="AH16" s="123"/>
      <c r="AI16" s="209"/>
      <c r="AJ16" s="123"/>
      <c r="AK16" s="123"/>
      <c r="AL16" s="209"/>
      <c r="AM16" s="122"/>
      <c r="AN16" s="123"/>
      <c r="AO16" s="209"/>
      <c r="AP16" s="122"/>
      <c r="AQ16" s="123"/>
      <c r="AR16" s="209"/>
      <c r="AS16" s="122"/>
      <c r="AT16" s="123"/>
      <c r="AU16" s="209"/>
      <c r="AV16" s="122"/>
      <c r="AW16" s="123"/>
      <c r="AX16" s="209"/>
      <c r="AY16" s="122"/>
      <c r="AZ16" s="123"/>
      <c r="BA16" s="209"/>
      <c r="BB16" s="122"/>
      <c r="BC16" s="123"/>
      <c r="BD16" s="209"/>
      <c r="BE16" s="122"/>
      <c r="BF16" s="123"/>
      <c r="BG16" s="209"/>
      <c r="BH16" s="122"/>
      <c r="BI16" s="123"/>
      <c r="BJ16" s="209"/>
      <c r="BK16" s="123"/>
      <c r="BL16" s="123"/>
      <c r="BM16" s="209"/>
      <c r="BN16" s="207"/>
      <c r="BO16" s="122"/>
      <c r="BP16" s="123"/>
      <c r="BQ16" s="123"/>
      <c r="BR16" s="122"/>
      <c r="BS16" s="123"/>
      <c r="BT16" s="209"/>
      <c r="BU16" s="122"/>
      <c r="BV16" s="123"/>
      <c r="BW16" s="209"/>
      <c r="BX16" s="123"/>
      <c r="BY16" s="123"/>
      <c r="BZ16" s="209"/>
      <c r="CA16" s="122"/>
      <c r="CB16" s="123"/>
      <c r="CC16" s="209"/>
      <c r="CD16" s="122"/>
      <c r="CE16" s="123"/>
      <c r="CF16" s="209"/>
      <c r="CG16" s="122"/>
      <c r="CH16" s="123"/>
      <c r="CI16" s="209"/>
      <c r="CJ16" s="122"/>
      <c r="CK16" s="123"/>
      <c r="CL16" s="209"/>
      <c r="CM16" s="122"/>
      <c r="CN16" s="123"/>
      <c r="CO16" s="209"/>
      <c r="CP16" s="122"/>
      <c r="CQ16" s="123"/>
      <c r="CR16" s="209"/>
      <c r="CS16" s="122"/>
      <c r="CT16" s="123"/>
      <c r="CU16" s="209"/>
      <c r="CV16" s="122"/>
      <c r="CW16" s="123"/>
      <c r="CX16" s="209"/>
      <c r="CY16" s="123"/>
      <c r="CZ16" s="123"/>
      <c r="DA16" s="209"/>
    </row>
    <row r="17" spans="1:105" hidden="1">
      <c r="A17" s="215" t="s">
        <v>51</v>
      </c>
      <c r="B17" s="211"/>
      <c r="C17" s="211"/>
      <c r="D17" s="216" t="str">
        <f>IF(SUM(E48:E68)=0,"",IRR(E48:E68,E9))</f>
        <v/>
      </c>
      <c r="E17" s="216" t="str">
        <f>IF(SUM(M48:M68)=0,"",IRR(M48:M68,M9))</f>
        <v/>
      </c>
      <c r="AA17" s="137"/>
      <c r="AB17" s="138"/>
      <c r="AC17" s="138"/>
      <c r="AD17" s="149" t="str">
        <f>IF(SUM(AD22:AD42)=0,"",IRR(AD22:AD42,AD9))</f>
        <v/>
      </c>
      <c r="AE17" s="150" t="s">
        <v>52</v>
      </c>
      <c r="AF17" s="210"/>
      <c r="AG17" s="149" t="str">
        <f>IF(SUM(AG22:AG42)=0,"",IRR(AG22:AG42,AG9))</f>
        <v/>
      </c>
      <c r="AH17" s="150" t="s">
        <v>52</v>
      </c>
      <c r="AI17" s="210"/>
      <c r="AJ17" s="151" t="str">
        <f>IF(SUM(AJ22:AJ42)=0,"",IRR(AJ22:AJ42,AJ9))</f>
        <v/>
      </c>
      <c r="AK17" s="150" t="s">
        <v>52</v>
      </c>
      <c r="AL17" s="210"/>
      <c r="AM17" s="149" t="str">
        <f>IF(SUM(AM22:AM42)=0,"",IRR(AM22:AM42,AM9))</f>
        <v/>
      </c>
      <c r="AN17" s="150" t="s">
        <v>52</v>
      </c>
      <c r="AO17" s="210"/>
      <c r="AP17" s="149" t="str">
        <f>IF(SUM(AP22:AP42)&lt;=0,"",IRR(AP22:AP42,AP9))</f>
        <v/>
      </c>
      <c r="AQ17" s="150" t="s">
        <v>52</v>
      </c>
      <c r="AR17" s="210"/>
      <c r="AS17" s="149" t="str">
        <f>IF(SUM(AS22:AS42)=0,"",IRR(AS22:AS42,AS9))</f>
        <v/>
      </c>
      <c r="AT17" s="150" t="s">
        <v>52</v>
      </c>
      <c r="AU17" s="210"/>
      <c r="AV17" s="149" t="str">
        <f>IF(SUM(AV22:AV42)=0,"",IRR(AV22:AV42,AV9))</f>
        <v/>
      </c>
      <c r="AW17" s="150" t="s">
        <v>52</v>
      </c>
      <c r="AX17" s="210"/>
      <c r="AY17" s="149" t="str">
        <f>IF(SUM(AY22:AY42)=0,"",IRR(AY22:AY42,AY9))</f>
        <v/>
      </c>
      <c r="AZ17" s="150" t="s">
        <v>52</v>
      </c>
      <c r="BA17" s="210"/>
      <c r="BB17" s="149" t="str">
        <f>IF(SUM(BB22:BB42)=0,"",IRR(BB22:BB42,BB9))</f>
        <v/>
      </c>
      <c r="BC17" s="150" t="s">
        <v>52</v>
      </c>
      <c r="BD17" s="210"/>
      <c r="BE17" s="149" t="str">
        <f>IF(SUM(BE22:BE42)=0,"",IRR(BE22:BE42,BE9))</f>
        <v/>
      </c>
      <c r="BF17" s="150" t="s">
        <v>52</v>
      </c>
      <c r="BG17" s="210"/>
      <c r="BH17" s="149" t="str">
        <f>IF(SUM(BH22:BH42)=0,"",IRR(BH22:BH42,BH9))</f>
        <v/>
      </c>
      <c r="BI17" s="150" t="s">
        <v>52</v>
      </c>
      <c r="BJ17" s="210"/>
      <c r="BK17" s="151" t="str">
        <f>IF(SUM(BK22:BK42)=0,"",IRR(BK22:BK42,BK9))</f>
        <v/>
      </c>
      <c r="BL17" s="150" t="s">
        <v>52</v>
      </c>
      <c r="BM17" s="210"/>
      <c r="BN17" s="207"/>
      <c r="BO17" s="137"/>
      <c r="BP17" s="138"/>
      <c r="BQ17" s="138"/>
      <c r="BR17" s="149" t="str">
        <f>IF(SUM(BR22:BR42)=0,"",IRR(BR22:BR42,BR9))</f>
        <v/>
      </c>
      <c r="BS17" s="150" t="s">
        <v>52</v>
      </c>
      <c r="BT17" s="210"/>
      <c r="BU17" s="149" t="str">
        <f>IF(SUM(BU22:BU42)=0,"",IRR(BU22:BU42,BU9))</f>
        <v/>
      </c>
      <c r="BV17" s="150" t="s">
        <v>52</v>
      </c>
      <c r="BW17" s="210"/>
      <c r="BX17" s="151" t="str">
        <f>IF(SUM(BX22:BX42)=0,"",IRR(BX22:BX42,BX9))</f>
        <v/>
      </c>
      <c r="BY17" s="150" t="s">
        <v>52</v>
      </c>
      <c r="BZ17" s="210"/>
      <c r="CA17" s="149" t="str">
        <f>IF(SUM(CA22:CA42)=0,"",IRR(CA22:CA42,CA9))</f>
        <v/>
      </c>
      <c r="CB17" s="150" t="s">
        <v>52</v>
      </c>
      <c r="CC17" s="210"/>
      <c r="CD17" s="149" t="str">
        <f>IF(SUM(CD22:CD42)&lt;=0,"",IRR(CD22:CD42,CD9))</f>
        <v/>
      </c>
      <c r="CE17" s="150" t="s">
        <v>52</v>
      </c>
      <c r="CF17" s="210"/>
      <c r="CG17" s="149" t="str">
        <f>IF(SUM(CG22:CG42)=0,"",IRR(CG22:CG42,CG9))</f>
        <v/>
      </c>
      <c r="CH17" s="150" t="s">
        <v>52</v>
      </c>
      <c r="CI17" s="210"/>
      <c r="CJ17" s="149" t="str">
        <f>IF(SUM(CJ22:CJ42)=0,"",IRR(CJ22:CJ42,CJ9))</f>
        <v/>
      </c>
      <c r="CK17" s="150" t="s">
        <v>52</v>
      </c>
      <c r="CL17" s="210"/>
      <c r="CM17" s="149" t="str">
        <f>IF(SUM(CM22:CM42)=0,"",IRR(CM22:CM42,CM9))</f>
        <v/>
      </c>
      <c r="CN17" s="150" t="s">
        <v>52</v>
      </c>
      <c r="CO17" s="210"/>
      <c r="CP17" s="149" t="str">
        <f>IF(SUM(CP22:CP42)=0,"",IRR(CP22:CP42,CP9))</f>
        <v/>
      </c>
      <c r="CQ17" s="150" t="s">
        <v>52</v>
      </c>
      <c r="CR17" s="210"/>
      <c r="CS17" s="149" t="str">
        <f>IF(SUM(CS22:CS42)=0,"",IRR(CS22:CS42,CS9))</f>
        <v/>
      </c>
      <c r="CT17" s="150" t="s">
        <v>52</v>
      </c>
      <c r="CU17" s="210"/>
      <c r="CV17" s="149" t="str">
        <f>IF(SUM(CV22:CV42)=0,"",IRR(CV22:CV42,CV9))</f>
        <v/>
      </c>
      <c r="CW17" s="150" t="s">
        <v>52</v>
      </c>
      <c r="CX17" s="210"/>
      <c r="CY17" s="151" t="str">
        <f>IF(SUM(CY22:CY42)=0,"",IRR(CY22:CY42,CY9))</f>
        <v/>
      </c>
      <c r="CZ17" s="150" t="s">
        <v>52</v>
      </c>
      <c r="DA17" s="210"/>
    </row>
    <row r="18" spans="1:105" hidden="1">
      <c r="A18" s="23"/>
      <c r="B18" s="23"/>
      <c r="C18" s="23"/>
      <c r="D18" s="23"/>
      <c r="AA18" s="122"/>
      <c r="AB18" s="123"/>
      <c r="AC18" s="123"/>
      <c r="AD18" s="122"/>
      <c r="AE18" s="123"/>
      <c r="AF18" s="209"/>
      <c r="AG18" s="122"/>
      <c r="AH18" s="123"/>
      <c r="AI18" s="209"/>
      <c r="AJ18" s="123"/>
      <c r="AK18" s="123"/>
      <c r="AL18" s="209"/>
      <c r="AM18" s="122"/>
      <c r="AN18" s="123"/>
      <c r="AO18" s="209"/>
      <c r="AP18" s="122"/>
      <c r="AQ18" s="123"/>
      <c r="AR18" s="209"/>
      <c r="AS18" s="122"/>
      <c r="AT18" s="123"/>
      <c r="AU18" s="209"/>
      <c r="AV18" s="122"/>
      <c r="AW18" s="123"/>
      <c r="AX18" s="209"/>
      <c r="AY18" s="122"/>
      <c r="AZ18" s="123"/>
      <c r="BA18" s="209"/>
      <c r="BB18" s="122"/>
      <c r="BC18" s="123"/>
      <c r="BD18" s="209"/>
      <c r="BE18" s="122"/>
      <c r="BF18" s="123"/>
      <c r="BG18" s="209"/>
      <c r="BH18" s="122"/>
      <c r="BI18" s="123"/>
      <c r="BJ18" s="209"/>
      <c r="BK18" s="123"/>
      <c r="BL18" s="123"/>
      <c r="BM18" s="209"/>
      <c r="BN18" s="207"/>
      <c r="BO18" s="122"/>
      <c r="BP18" s="123"/>
      <c r="BQ18" s="123"/>
      <c r="BR18" s="122"/>
      <c r="BS18" s="123"/>
      <c r="BT18" s="209"/>
      <c r="BU18" s="122"/>
      <c r="BV18" s="123"/>
      <c r="BW18" s="209"/>
      <c r="BX18" s="123"/>
      <c r="BY18" s="123"/>
      <c r="BZ18" s="209"/>
      <c r="CA18" s="122"/>
      <c r="CB18" s="123"/>
      <c r="CC18" s="209"/>
      <c r="CD18" s="122"/>
      <c r="CE18" s="123"/>
      <c r="CF18" s="209"/>
      <c r="CG18" s="122"/>
      <c r="CH18" s="123"/>
      <c r="CI18" s="209"/>
      <c r="CJ18" s="122"/>
      <c r="CK18" s="123"/>
      <c r="CL18" s="209"/>
      <c r="CM18" s="122"/>
      <c r="CN18" s="123"/>
      <c r="CO18" s="209"/>
      <c r="CP18" s="122"/>
      <c r="CQ18" s="123"/>
      <c r="CR18" s="209"/>
      <c r="CS18" s="122"/>
      <c r="CT18" s="123"/>
      <c r="CU18" s="209"/>
      <c r="CV18" s="122"/>
      <c r="CW18" s="123"/>
      <c r="CX18" s="209"/>
      <c r="CY18" s="123"/>
      <c r="CZ18" s="123"/>
      <c r="DA18" s="209"/>
    </row>
    <row r="19" spans="1:105" hidden="1">
      <c r="A19" s="143" t="s">
        <v>53</v>
      </c>
      <c r="B19" s="212"/>
      <c r="C19" s="144"/>
      <c r="D19" s="145"/>
      <c r="AA19" s="204"/>
      <c r="AB19" s="205"/>
      <c r="AC19" s="205"/>
      <c r="AD19" s="152" t="s">
        <v>54</v>
      </c>
      <c r="AE19" s="205"/>
      <c r="AF19" s="153" t="s">
        <v>55</v>
      </c>
      <c r="AG19" s="152" t="s">
        <v>54</v>
      </c>
      <c r="AH19" s="205"/>
      <c r="AI19" s="153" t="s">
        <v>55</v>
      </c>
      <c r="AJ19" s="154" t="s">
        <v>54</v>
      </c>
      <c r="AK19" s="205"/>
      <c r="AL19" s="153" t="s">
        <v>55</v>
      </c>
      <c r="AM19" s="152" t="s">
        <v>54</v>
      </c>
      <c r="AN19" s="205"/>
      <c r="AO19" s="153" t="s">
        <v>55</v>
      </c>
      <c r="AP19" s="152" t="s">
        <v>54</v>
      </c>
      <c r="AQ19" s="205"/>
      <c r="AR19" s="153" t="s">
        <v>55</v>
      </c>
      <c r="AS19" s="152" t="s">
        <v>54</v>
      </c>
      <c r="AT19" s="205"/>
      <c r="AU19" s="153" t="s">
        <v>55</v>
      </c>
      <c r="AV19" s="152" t="s">
        <v>54</v>
      </c>
      <c r="AW19" s="205"/>
      <c r="AX19" s="153" t="s">
        <v>55</v>
      </c>
      <c r="AY19" s="152" t="s">
        <v>54</v>
      </c>
      <c r="AZ19" s="205"/>
      <c r="BA19" s="153" t="s">
        <v>55</v>
      </c>
      <c r="BB19" s="152" t="s">
        <v>54</v>
      </c>
      <c r="BC19" s="205"/>
      <c r="BD19" s="153" t="s">
        <v>55</v>
      </c>
      <c r="BE19" s="152" t="s">
        <v>54</v>
      </c>
      <c r="BF19" s="205"/>
      <c r="BG19" s="153" t="s">
        <v>55</v>
      </c>
      <c r="BH19" s="152" t="s">
        <v>54</v>
      </c>
      <c r="BI19" s="205"/>
      <c r="BJ19" s="153" t="s">
        <v>55</v>
      </c>
      <c r="BK19" s="154" t="s">
        <v>54</v>
      </c>
      <c r="BL19" s="205"/>
      <c r="BM19" s="153" t="s">
        <v>55</v>
      </c>
      <c r="BN19" s="207"/>
      <c r="BO19" s="204"/>
      <c r="BP19" s="205"/>
      <c r="BQ19" s="205"/>
      <c r="BR19" s="152" t="s">
        <v>54</v>
      </c>
      <c r="BS19" s="205"/>
      <c r="BT19" s="153" t="s">
        <v>55</v>
      </c>
      <c r="BU19" s="152" t="s">
        <v>54</v>
      </c>
      <c r="BV19" s="205"/>
      <c r="BW19" s="153" t="s">
        <v>55</v>
      </c>
      <c r="BX19" s="154" t="s">
        <v>54</v>
      </c>
      <c r="BY19" s="205"/>
      <c r="BZ19" s="153" t="s">
        <v>55</v>
      </c>
      <c r="CA19" s="152" t="s">
        <v>54</v>
      </c>
      <c r="CB19" s="205"/>
      <c r="CC19" s="153" t="s">
        <v>55</v>
      </c>
      <c r="CD19" s="152" t="s">
        <v>54</v>
      </c>
      <c r="CE19" s="205"/>
      <c r="CF19" s="153" t="s">
        <v>55</v>
      </c>
      <c r="CG19" s="152" t="s">
        <v>54</v>
      </c>
      <c r="CH19" s="205"/>
      <c r="CI19" s="153" t="s">
        <v>55</v>
      </c>
      <c r="CJ19" s="152" t="s">
        <v>54</v>
      </c>
      <c r="CK19" s="205"/>
      <c r="CL19" s="153" t="s">
        <v>55</v>
      </c>
      <c r="CM19" s="152" t="s">
        <v>54</v>
      </c>
      <c r="CN19" s="205"/>
      <c r="CO19" s="153" t="s">
        <v>55</v>
      </c>
      <c r="CP19" s="152" t="s">
        <v>54</v>
      </c>
      <c r="CQ19" s="205"/>
      <c r="CR19" s="153" t="s">
        <v>55</v>
      </c>
      <c r="CS19" s="152" t="s">
        <v>54</v>
      </c>
      <c r="CT19" s="205"/>
      <c r="CU19" s="153" t="s">
        <v>55</v>
      </c>
      <c r="CV19" s="152" t="s">
        <v>54</v>
      </c>
      <c r="CW19" s="205"/>
      <c r="CX19" s="153" t="s">
        <v>55</v>
      </c>
      <c r="CY19" s="154" t="s">
        <v>54</v>
      </c>
      <c r="CZ19" s="205"/>
      <c r="DA19" s="153" t="s">
        <v>55</v>
      </c>
    </row>
    <row r="20" spans="1:105" hidden="1">
      <c r="A20" s="141"/>
      <c r="B20" s="211"/>
      <c r="C20" s="155" t="s">
        <v>56</v>
      </c>
      <c r="D20" s="217">
        <f>Investeringsanalyse!C23</f>
        <v>0.1</v>
      </c>
      <c r="E20" s="130"/>
      <c r="AA20" s="122"/>
      <c r="AB20" s="123"/>
      <c r="AC20" s="123"/>
      <c r="AD20" s="156" t="s">
        <v>57</v>
      </c>
      <c r="AE20" s="157" t="s">
        <v>4</v>
      </c>
      <c r="AF20" s="158" t="s">
        <v>58</v>
      </c>
      <c r="AG20" s="156" t="s">
        <v>57</v>
      </c>
      <c r="AH20" s="157" t="s">
        <v>4</v>
      </c>
      <c r="AI20" s="158" t="s">
        <v>58</v>
      </c>
      <c r="AJ20" s="157" t="s">
        <v>57</v>
      </c>
      <c r="AK20" s="157" t="s">
        <v>4</v>
      </c>
      <c r="AL20" s="158" t="s">
        <v>58</v>
      </c>
      <c r="AM20" s="156" t="s">
        <v>57</v>
      </c>
      <c r="AN20" s="157" t="s">
        <v>4</v>
      </c>
      <c r="AO20" s="158" t="s">
        <v>58</v>
      </c>
      <c r="AP20" s="156" t="s">
        <v>57</v>
      </c>
      <c r="AQ20" s="157" t="s">
        <v>4</v>
      </c>
      <c r="AR20" s="158" t="s">
        <v>58</v>
      </c>
      <c r="AS20" s="156" t="s">
        <v>57</v>
      </c>
      <c r="AT20" s="157" t="s">
        <v>4</v>
      </c>
      <c r="AU20" s="158" t="s">
        <v>58</v>
      </c>
      <c r="AV20" s="156" t="s">
        <v>57</v>
      </c>
      <c r="AW20" s="157" t="s">
        <v>4</v>
      </c>
      <c r="AX20" s="158" t="s">
        <v>58</v>
      </c>
      <c r="AY20" s="156" t="s">
        <v>57</v>
      </c>
      <c r="AZ20" s="157" t="s">
        <v>4</v>
      </c>
      <c r="BA20" s="158" t="s">
        <v>58</v>
      </c>
      <c r="BB20" s="156" t="s">
        <v>57</v>
      </c>
      <c r="BC20" s="157" t="s">
        <v>4</v>
      </c>
      <c r="BD20" s="158" t="s">
        <v>58</v>
      </c>
      <c r="BE20" s="156" t="s">
        <v>57</v>
      </c>
      <c r="BF20" s="157" t="s">
        <v>4</v>
      </c>
      <c r="BG20" s="158" t="s">
        <v>58</v>
      </c>
      <c r="BH20" s="156" t="s">
        <v>57</v>
      </c>
      <c r="BI20" s="157" t="s">
        <v>4</v>
      </c>
      <c r="BJ20" s="158" t="s">
        <v>58</v>
      </c>
      <c r="BK20" s="157" t="s">
        <v>57</v>
      </c>
      <c r="BL20" s="157" t="s">
        <v>4</v>
      </c>
      <c r="BM20" s="158" t="s">
        <v>58</v>
      </c>
      <c r="BN20" s="207"/>
      <c r="BO20" s="122"/>
      <c r="BP20" s="123"/>
      <c r="BQ20" s="123"/>
      <c r="BR20" s="156" t="s">
        <v>57</v>
      </c>
      <c r="BS20" s="157" t="s">
        <v>4</v>
      </c>
      <c r="BT20" s="158" t="s">
        <v>58</v>
      </c>
      <c r="BU20" s="156" t="s">
        <v>57</v>
      </c>
      <c r="BV20" s="157" t="s">
        <v>4</v>
      </c>
      <c r="BW20" s="158" t="s">
        <v>58</v>
      </c>
      <c r="BX20" s="157" t="s">
        <v>57</v>
      </c>
      <c r="BY20" s="157" t="s">
        <v>4</v>
      </c>
      <c r="BZ20" s="158" t="s">
        <v>58</v>
      </c>
      <c r="CA20" s="156" t="s">
        <v>57</v>
      </c>
      <c r="CB20" s="157" t="s">
        <v>4</v>
      </c>
      <c r="CC20" s="158" t="s">
        <v>58</v>
      </c>
      <c r="CD20" s="156" t="s">
        <v>57</v>
      </c>
      <c r="CE20" s="157" t="s">
        <v>4</v>
      </c>
      <c r="CF20" s="158" t="s">
        <v>58</v>
      </c>
      <c r="CG20" s="156" t="s">
        <v>57</v>
      </c>
      <c r="CH20" s="157" t="s">
        <v>4</v>
      </c>
      <c r="CI20" s="158" t="s">
        <v>58</v>
      </c>
      <c r="CJ20" s="156" t="s">
        <v>57</v>
      </c>
      <c r="CK20" s="157" t="s">
        <v>4</v>
      </c>
      <c r="CL20" s="158" t="s">
        <v>58</v>
      </c>
      <c r="CM20" s="156" t="s">
        <v>57</v>
      </c>
      <c r="CN20" s="157" t="s">
        <v>4</v>
      </c>
      <c r="CO20" s="158" t="s">
        <v>58</v>
      </c>
      <c r="CP20" s="156" t="s">
        <v>57</v>
      </c>
      <c r="CQ20" s="157" t="s">
        <v>4</v>
      </c>
      <c r="CR20" s="158" t="s">
        <v>58</v>
      </c>
      <c r="CS20" s="156" t="s">
        <v>57</v>
      </c>
      <c r="CT20" s="157" t="s">
        <v>4</v>
      </c>
      <c r="CU20" s="158" t="s">
        <v>58</v>
      </c>
      <c r="CV20" s="156" t="s">
        <v>57</v>
      </c>
      <c r="CW20" s="157" t="s">
        <v>4</v>
      </c>
      <c r="CX20" s="158" t="s">
        <v>58</v>
      </c>
      <c r="CY20" s="157" t="s">
        <v>57</v>
      </c>
      <c r="CZ20" s="157" t="s">
        <v>4</v>
      </c>
      <c r="DA20" s="158" t="s">
        <v>58</v>
      </c>
    </row>
    <row r="21" spans="1:105" hidden="1">
      <c r="A21" s="23"/>
      <c r="B21" s="23"/>
      <c r="C21" s="23"/>
      <c r="D21" s="23"/>
      <c r="AA21" s="137"/>
      <c r="AB21" s="138"/>
      <c r="AC21" s="138"/>
      <c r="AD21" s="137"/>
      <c r="AE21" s="138"/>
      <c r="AF21" s="185" t="s">
        <v>59</v>
      </c>
      <c r="AG21" s="137"/>
      <c r="AH21" s="138"/>
      <c r="AI21" s="185" t="s">
        <v>59</v>
      </c>
      <c r="AJ21" s="138"/>
      <c r="AK21" s="138"/>
      <c r="AL21" s="185" t="s">
        <v>59</v>
      </c>
      <c r="AM21" s="137"/>
      <c r="AN21" s="138"/>
      <c r="AO21" s="185" t="s">
        <v>59</v>
      </c>
      <c r="AP21" s="137"/>
      <c r="AQ21" s="138"/>
      <c r="AR21" s="185" t="s">
        <v>59</v>
      </c>
      <c r="AS21" s="137"/>
      <c r="AT21" s="138"/>
      <c r="AU21" s="185" t="s">
        <v>59</v>
      </c>
      <c r="AV21" s="137"/>
      <c r="AW21" s="138"/>
      <c r="AX21" s="185" t="s">
        <v>59</v>
      </c>
      <c r="AY21" s="137"/>
      <c r="AZ21" s="138"/>
      <c r="BA21" s="185" t="s">
        <v>59</v>
      </c>
      <c r="BB21" s="137"/>
      <c r="BC21" s="138"/>
      <c r="BD21" s="185" t="s">
        <v>59</v>
      </c>
      <c r="BE21" s="137"/>
      <c r="BF21" s="138"/>
      <c r="BG21" s="185" t="s">
        <v>59</v>
      </c>
      <c r="BH21" s="137"/>
      <c r="BI21" s="138"/>
      <c r="BJ21" s="185" t="s">
        <v>59</v>
      </c>
      <c r="BK21" s="138"/>
      <c r="BL21" s="138"/>
      <c r="BM21" s="185" t="s">
        <v>59</v>
      </c>
      <c r="BN21" s="207"/>
      <c r="BO21" s="137"/>
      <c r="BP21" s="138"/>
      <c r="BQ21" s="138"/>
      <c r="BR21" s="137"/>
      <c r="BS21" s="138"/>
      <c r="BT21" s="185" t="s">
        <v>59</v>
      </c>
      <c r="BU21" s="137"/>
      <c r="BV21" s="138"/>
      <c r="BW21" s="185" t="s">
        <v>59</v>
      </c>
      <c r="BX21" s="138"/>
      <c r="BY21" s="138"/>
      <c r="BZ21" s="185" t="s">
        <v>59</v>
      </c>
      <c r="CA21" s="137"/>
      <c r="CB21" s="138"/>
      <c r="CC21" s="185" t="s">
        <v>59</v>
      </c>
      <c r="CD21" s="137"/>
      <c r="CE21" s="138"/>
      <c r="CF21" s="185" t="s">
        <v>59</v>
      </c>
      <c r="CG21" s="137"/>
      <c r="CH21" s="138"/>
      <c r="CI21" s="185" t="s">
        <v>59</v>
      </c>
      <c r="CJ21" s="137"/>
      <c r="CK21" s="138"/>
      <c r="CL21" s="185" t="s">
        <v>59</v>
      </c>
      <c r="CM21" s="137"/>
      <c r="CN21" s="138"/>
      <c r="CO21" s="185" t="s">
        <v>59</v>
      </c>
      <c r="CP21" s="137"/>
      <c r="CQ21" s="138"/>
      <c r="CR21" s="185" t="s">
        <v>59</v>
      </c>
      <c r="CS21" s="137"/>
      <c r="CT21" s="138"/>
      <c r="CU21" s="185" t="s">
        <v>59</v>
      </c>
      <c r="CV21" s="137"/>
      <c r="CW21" s="138"/>
      <c r="CX21" s="185" t="s">
        <v>59</v>
      </c>
      <c r="CY21" s="138"/>
      <c r="CZ21" s="138"/>
      <c r="DA21" s="185" t="s">
        <v>59</v>
      </c>
    </row>
    <row r="22" spans="1:105" hidden="1">
      <c r="A22" s="23"/>
      <c r="B22" s="23"/>
      <c r="C22" s="23"/>
      <c r="D22" s="23"/>
      <c r="AA22" s="122"/>
      <c r="AB22" s="123"/>
      <c r="AC22" s="123"/>
      <c r="AD22" s="146">
        <f>-(AD5+AD6)</f>
        <v>0</v>
      </c>
      <c r="AE22" s="159">
        <v>0</v>
      </c>
      <c r="AF22" s="160">
        <f t="shared" ref="AF22:AF42" si="0">NPV(AE22,AD$23:AD$42)+AD$22</f>
        <v>0</v>
      </c>
      <c r="AG22" s="146">
        <f>-(AG5+AG6)</f>
        <v>0</v>
      </c>
      <c r="AH22" s="159">
        <v>0</v>
      </c>
      <c r="AI22" s="160">
        <f t="shared" ref="AI22:AI42" si="1">NPV(AH22,AG$23:AG$42)+AG$22</f>
        <v>0</v>
      </c>
      <c r="AJ22" s="148">
        <f>-(AJ5+AJ6)</f>
        <v>0</v>
      </c>
      <c r="AK22" s="159">
        <v>0</v>
      </c>
      <c r="AL22" s="160">
        <f t="shared" ref="AL22:AL42" si="2">NPV(AK22,AJ$23:AJ$42)+AJ$22</f>
        <v>0</v>
      </c>
      <c r="AM22" s="146">
        <f>-(AM5+AM6)</f>
        <v>0</v>
      </c>
      <c r="AN22" s="159">
        <v>0</v>
      </c>
      <c r="AO22" s="160">
        <f t="shared" ref="AO22:AO42" si="3">NPV(AN22,AM$23:AM$42)+AM$22</f>
        <v>0</v>
      </c>
      <c r="AP22" s="146">
        <f>-(AP5+AP6)</f>
        <v>0</v>
      </c>
      <c r="AQ22" s="159">
        <v>0</v>
      </c>
      <c r="AR22" s="160">
        <f t="shared" ref="AR22:AR42" si="4">NPV(AQ22,AP$23:AP$42)+AP$22</f>
        <v>0</v>
      </c>
      <c r="AS22" s="146">
        <f>-(AS5+AS6)</f>
        <v>0</v>
      </c>
      <c r="AT22" s="159">
        <v>0</v>
      </c>
      <c r="AU22" s="160">
        <f t="shared" ref="AU22:AU42" si="5">NPV(AT22,AS$23:AS$42)+AS$22</f>
        <v>0</v>
      </c>
      <c r="AV22" s="146">
        <f>-(AV5+AV6)</f>
        <v>0</v>
      </c>
      <c r="AW22" s="159">
        <v>0</v>
      </c>
      <c r="AX22" s="160">
        <f t="shared" ref="AX22:AX42" si="6">NPV(AW22,AV$23:AV$42)+AV$22</f>
        <v>0</v>
      </c>
      <c r="AY22" s="146">
        <f>-(AY5+AY6)</f>
        <v>0</v>
      </c>
      <c r="AZ22" s="159">
        <v>0</v>
      </c>
      <c r="BA22" s="160">
        <f t="shared" ref="BA22:BA42" si="7">NPV(AZ22,AY$23:AY$42)+AY$22</f>
        <v>0</v>
      </c>
      <c r="BB22" s="146">
        <f>-(BB5+BB6)</f>
        <v>0</v>
      </c>
      <c r="BC22" s="159">
        <v>0</v>
      </c>
      <c r="BD22" s="160">
        <f t="shared" ref="BD22:BD42" si="8">NPV(BC22,BB$23:BB$42)+BB$22</f>
        <v>0</v>
      </c>
      <c r="BE22" s="146">
        <f>-(BE5+BE6)</f>
        <v>0</v>
      </c>
      <c r="BF22" s="159">
        <v>0</v>
      </c>
      <c r="BG22" s="160">
        <f t="shared" ref="BG22:BG42" si="9">NPV(BF22,BE$23:BE$42)+BE$22</f>
        <v>0</v>
      </c>
      <c r="BH22" s="146">
        <f>-(BH5+BH6)</f>
        <v>0</v>
      </c>
      <c r="BI22" s="159">
        <v>0</v>
      </c>
      <c r="BJ22" s="160">
        <f t="shared" ref="BJ22:BJ42" si="10">NPV(BI22,BH$23:BH$42)+BH$22</f>
        <v>0</v>
      </c>
      <c r="BK22" s="148">
        <f>-(BK5+BK6)</f>
        <v>0</v>
      </c>
      <c r="BL22" s="159">
        <v>0</v>
      </c>
      <c r="BM22" s="160">
        <f t="shared" ref="BM22:BM42" si="11">NPV(BL22,BK$23:BK$42)+BK$22</f>
        <v>0</v>
      </c>
      <c r="BN22" s="207"/>
      <c r="BO22" s="122"/>
      <c r="BP22" s="123"/>
      <c r="BQ22" s="123"/>
      <c r="BR22" s="146">
        <f>-(BR5+BR6)</f>
        <v>0</v>
      </c>
      <c r="BS22" s="159">
        <v>0</v>
      </c>
      <c r="BT22" s="160">
        <f t="shared" ref="BT22:BT42" si="12">NPV(BS22,BR$23:BR$42)+BR$22</f>
        <v>0</v>
      </c>
      <c r="BU22" s="146">
        <f>-(BU5+BU6)</f>
        <v>0</v>
      </c>
      <c r="BV22" s="159">
        <v>0</v>
      </c>
      <c r="BW22" s="160">
        <f t="shared" ref="BW22:BW42" si="13">NPV(BV22,BU$23:BU$42)+BU$22</f>
        <v>0</v>
      </c>
      <c r="BX22" s="148">
        <f>-(BX5+BX6)</f>
        <v>0</v>
      </c>
      <c r="BY22" s="159">
        <v>0</v>
      </c>
      <c r="BZ22" s="160">
        <f t="shared" ref="BZ22:BZ42" si="14">NPV(BY22,BX$23:BX$42)+BX$22</f>
        <v>0</v>
      </c>
      <c r="CA22" s="146">
        <f>-(CA5+CA6)</f>
        <v>0</v>
      </c>
      <c r="CB22" s="159">
        <v>0</v>
      </c>
      <c r="CC22" s="160">
        <f t="shared" ref="CC22:CC42" si="15">NPV(CB22,CA$23:CA$42)+CA$22</f>
        <v>0</v>
      </c>
      <c r="CD22" s="146">
        <f>-(CD5+CD6)</f>
        <v>0</v>
      </c>
      <c r="CE22" s="159">
        <v>0</v>
      </c>
      <c r="CF22" s="160">
        <f t="shared" ref="CF22:CF42" si="16">NPV(CE22,CD$23:CD$42)+CD$22</f>
        <v>0</v>
      </c>
      <c r="CG22" s="146">
        <f>-(CG5+CG6)</f>
        <v>0</v>
      </c>
      <c r="CH22" s="159">
        <v>0</v>
      </c>
      <c r="CI22" s="160">
        <f t="shared" ref="CI22:CI42" si="17">NPV(CH22,CG$23:CG$42)+CG$22</f>
        <v>0</v>
      </c>
      <c r="CJ22" s="146">
        <f>-(CJ5+CJ6)</f>
        <v>0</v>
      </c>
      <c r="CK22" s="159">
        <v>0</v>
      </c>
      <c r="CL22" s="160">
        <f t="shared" ref="CL22:CL42" si="18">NPV(CK22,CJ$23:CJ$42)+CJ$22</f>
        <v>0</v>
      </c>
      <c r="CM22" s="146">
        <f>-(CM5+CM6)</f>
        <v>0</v>
      </c>
      <c r="CN22" s="159">
        <v>0</v>
      </c>
      <c r="CO22" s="160">
        <f t="shared" ref="CO22:CO42" si="19">NPV(CN22,CM$23:CM$42)+CM$22</f>
        <v>0</v>
      </c>
      <c r="CP22" s="146">
        <f>-(CP5+CP6)</f>
        <v>0</v>
      </c>
      <c r="CQ22" s="159">
        <v>0</v>
      </c>
      <c r="CR22" s="160">
        <f t="shared" ref="CR22:CR42" si="20">NPV(CQ22,CP$23:CP$42)+CP$22</f>
        <v>0</v>
      </c>
      <c r="CS22" s="146">
        <f>-(CS5+CS6)</f>
        <v>0</v>
      </c>
      <c r="CT22" s="159">
        <v>0</v>
      </c>
      <c r="CU22" s="160">
        <f t="shared" ref="CU22:CU42" si="21">NPV(CT22,CS$23:CS$42)+CS$22</f>
        <v>0</v>
      </c>
      <c r="CV22" s="146">
        <f>-(CV5+CV6)</f>
        <v>0</v>
      </c>
      <c r="CW22" s="159">
        <v>0</v>
      </c>
      <c r="CX22" s="160">
        <f t="shared" ref="CX22:CX42" si="22">NPV(CW22,CV$23:CV$42)+CV$22</f>
        <v>0</v>
      </c>
      <c r="CY22" s="148">
        <f>-(CY5+CY6)</f>
        <v>0</v>
      </c>
      <c r="CZ22" s="159">
        <v>0</v>
      </c>
      <c r="DA22" s="160">
        <f t="shared" ref="DA22:DA42" si="23">NPV(CZ22,CY$23:CY$42)+CY$22</f>
        <v>0</v>
      </c>
    </row>
    <row r="23" spans="1:105" hidden="1">
      <c r="AA23" s="122"/>
      <c r="AB23" s="123"/>
      <c r="AC23" s="123"/>
      <c r="AD23" s="146">
        <f t="shared" ref="AD23:AD42" si="24">IF($A49&lt;=$D$7,((AD$10-AD$11)*$B49-AD$13+IF($A49=$D$7,AD$6+AD$8,0)),0)</f>
        <v>0</v>
      </c>
      <c r="AE23" s="159">
        <f t="shared" ref="AE23:AE42" si="25">AE22+0.05</f>
        <v>0.05</v>
      </c>
      <c r="AF23" s="160">
        <f t="shared" si="0"/>
        <v>0</v>
      </c>
      <c r="AG23" s="146">
        <f t="shared" ref="AG23:AG42" si="26">IF($A49&lt;=$D$7,((AG$10-AG$11)*$B49-AG$13+IF($A49=$D$7,AG$6+AG$8,0)),0)</f>
        <v>0</v>
      </c>
      <c r="AH23" s="159">
        <f t="shared" ref="AH23:AH42" si="27">AH22+0.05</f>
        <v>0.05</v>
      </c>
      <c r="AI23" s="160">
        <f t="shared" si="1"/>
        <v>0</v>
      </c>
      <c r="AJ23" s="148">
        <f t="shared" ref="AJ23:AJ42" si="28">IF($A49&lt;=$D$7,((AJ$10-AJ$11)*$B49-AJ$13+IF($A49=$D$7,AJ$6+AJ$8,0)),0)</f>
        <v>0</v>
      </c>
      <c r="AK23" s="159">
        <f t="shared" ref="AK23:AK42" si="29">AK22+0.05</f>
        <v>0.05</v>
      </c>
      <c r="AL23" s="160">
        <f t="shared" si="2"/>
        <v>0</v>
      </c>
      <c r="AM23" s="146">
        <f t="shared" ref="AM23:AM42" si="30">IF($A49&lt;=$D$7,((AM$10-AM$11)*$B49-AM$13+IF($A49=$D$7,AM$6+AM$8,0)),0)</f>
        <v>0</v>
      </c>
      <c r="AN23" s="159">
        <f t="shared" ref="AN23:AN42" si="31">AN22+0.05</f>
        <v>0.05</v>
      </c>
      <c r="AO23" s="160">
        <f t="shared" si="3"/>
        <v>0</v>
      </c>
      <c r="AP23" s="146">
        <f t="shared" ref="AP23:AP42" si="32">IF($A49&lt;=$D$7,((AP$10-AP$11)*$B49-AP$13+IF($A49=$D$7,AP$6+AP$8,0)),0)</f>
        <v>0</v>
      </c>
      <c r="AQ23" s="159">
        <f t="shared" ref="AQ23:AQ42" si="33">AQ22+0.05</f>
        <v>0.05</v>
      </c>
      <c r="AR23" s="160">
        <f t="shared" si="4"/>
        <v>0</v>
      </c>
      <c r="AS23" s="146">
        <f t="shared" ref="AS23:AS42" si="34">IF($A49&lt;=$D$7,((AS$10-AS$11)*$B49-AS$13+IF($A49=$D$7,AS$6+AS$8,0)),0)</f>
        <v>0</v>
      </c>
      <c r="AT23" s="159">
        <f t="shared" ref="AT23:AT42" si="35">AT22+0.05</f>
        <v>0.05</v>
      </c>
      <c r="AU23" s="160">
        <f t="shared" si="5"/>
        <v>0</v>
      </c>
      <c r="AV23" s="146">
        <f t="shared" ref="AV23:AV42" si="36">IF($A49&lt;=$D$7,((AV$10-AV$11)*$B49-AV$13+IF($A49=$D$7,AV$6+AV$8,0)),0)</f>
        <v>0</v>
      </c>
      <c r="AW23" s="159">
        <f t="shared" ref="AW23:AW42" si="37">AW22+0.05</f>
        <v>0.05</v>
      </c>
      <c r="AX23" s="160">
        <f t="shared" si="6"/>
        <v>0</v>
      </c>
      <c r="AY23" s="146">
        <f t="shared" ref="AY23:AY42" si="38">IF($A49&lt;=$D$7,((AY$10-AY$11)*$B49-AY$13+IF($A49=$D$7,AY$6+AY$8,0)),0)</f>
        <v>0</v>
      </c>
      <c r="AZ23" s="159">
        <f t="shared" ref="AZ23:AZ42" si="39">AZ22+0.05</f>
        <v>0.05</v>
      </c>
      <c r="BA23" s="160">
        <f t="shared" si="7"/>
        <v>0</v>
      </c>
      <c r="BB23" s="146">
        <f t="shared" ref="BB23:BB42" si="40">IF($A49&lt;=$D$7,((BB$10-BB$11)*$BB$12-BB$13+IF($A49=$D$7,BB$6+BB$8,0)),0)</f>
        <v>0</v>
      </c>
      <c r="BC23" s="159">
        <f t="shared" ref="BC23:BC42" si="41">BC22+0.05</f>
        <v>0.05</v>
      </c>
      <c r="BD23" s="160">
        <f t="shared" si="8"/>
        <v>0</v>
      </c>
      <c r="BE23" s="146">
        <f t="shared" ref="BE23:BE42" si="42">IF($A49&lt;=$D$7,((BE$10-BE$11)*$BE$12-BE$13+IF($A49=$D$7,BE$6+BE$8,0)),0)</f>
        <v>0</v>
      </c>
      <c r="BF23" s="159">
        <f t="shared" ref="BF23:BF42" si="43">BF22+0.05</f>
        <v>0.05</v>
      </c>
      <c r="BG23" s="160">
        <f t="shared" si="9"/>
        <v>0</v>
      </c>
      <c r="BH23" s="146">
        <f t="shared" ref="BH23:BH42" si="44">IF($A49&lt;=$D$7,((BH$10-BH$11)*$B49-BH$13+IF($A49=$D$7,BH$6+BH$8,0)),0)</f>
        <v>0</v>
      </c>
      <c r="BI23" s="159">
        <f t="shared" ref="BI23:BI42" si="45">BI22+0.05</f>
        <v>0.05</v>
      </c>
      <c r="BJ23" s="160">
        <f t="shared" si="10"/>
        <v>0</v>
      </c>
      <c r="BK23" s="148">
        <f t="shared" ref="BK23:BK42" si="46">IF($A49&lt;=$D$7,((BK$10-BK$11)*$B49-BK$13+IF($A49=$D$7,BK$6+BK$8,0)),0)</f>
        <v>0</v>
      </c>
      <c r="BL23" s="159">
        <f t="shared" ref="BL23:BL42" si="47">BL22+0.05</f>
        <v>0.05</v>
      </c>
      <c r="BM23" s="160">
        <f t="shared" si="11"/>
        <v>0</v>
      </c>
      <c r="BN23" s="207"/>
      <c r="BO23" s="122"/>
      <c r="BP23" s="123"/>
      <c r="BQ23" s="123"/>
      <c r="BR23" s="146">
        <f t="shared" ref="BR23:BR42" si="48">IF($I49&lt;=$E$7,((BR$10-BR$11)*$J49-BR$13+IF($I49=$E$7,BR$6+BR$8,0)),0)</f>
        <v>0</v>
      </c>
      <c r="BS23" s="159">
        <f t="shared" ref="BS23:BS42" si="49">BS22+0.05</f>
        <v>0.05</v>
      </c>
      <c r="BT23" s="160">
        <f t="shared" si="12"/>
        <v>0</v>
      </c>
      <c r="BU23" s="146">
        <f t="shared" ref="BU23:BU42" si="50">IF($I49&lt;=$E$7,((BU$10-BU$11)*$J49-BU$13+IF($I49=$E$7,BU$6+BU$8,0)),0)</f>
        <v>0</v>
      </c>
      <c r="BV23" s="159">
        <f t="shared" ref="BV23:BV42" si="51">BV22+0.05</f>
        <v>0.05</v>
      </c>
      <c r="BW23" s="160">
        <f t="shared" si="13"/>
        <v>0</v>
      </c>
      <c r="BX23" s="148">
        <f t="shared" ref="BX23:BX42" si="52">IF($I49&lt;=$E$7,((BX$10-BX$11)*$J49-BX$13+IF($I49=$E$7,BX$6+BX$8,0)),0)</f>
        <v>0</v>
      </c>
      <c r="BY23" s="159">
        <f t="shared" ref="BY23:BY42" si="53">BY22+0.05</f>
        <v>0.05</v>
      </c>
      <c r="BZ23" s="160">
        <f t="shared" si="14"/>
        <v>0</v>
      </c>
      <c r="CA23" s="146">
        <f>IF($I49&lt;=$E$7,((CA$10-CA$11)*$J49-CA$13+IF($I49=$E$7,CA$6+CA$8,0)),0)</f>
        <v>0</v>
      </c>
      <c r="CB23" s="159">
        <f t="shared" ref="CB23:CB42" si="54">CB22+0.05</f>
        <v>0.05</v>
      </c>
      <c r="CC23" s="160">
        <f t="shared" si="15"/>
        <v>0</v>
      </c>
      <c r="CD23" s="146">
        <f t="shared" ref="CD23:CD42" si="55">IF($I49&lt;=$E$7,((CD$10-CD$11)*$J49-CD$13+IF($I49=$E$7,CD$6+CD$8,0)),0)</f>
        <v>0</v>
      </c>
      <c r="CE23" s="159">
        <f t="shared" ref="CE23:CE42" si="56">CE22+0.05</f>
        <v>0.05</v>
      </c>
      <c r="CF23" s="160">
        <f t="shared" si="16"/>
        <v>0</v>
      </c>
      <c r="CG23" s="146">
        <f t="shared" ref="CG23:CG42" si="57">IF($I49&lt;=$E$7,((CG$10-CG$11)*$J49-CG$13+IF($I49=$E$7,CG$6+CG$8,0)),0)</f>
        <v>0</v>
      </c>
      <c r="CH23" s="159">
        <f t="shared" ref="CH23:CH42" si="58">CH22+0.05</f>
        <v>0.05</v>
      </c>
      <c r="CI23" s="160">
        <f t="shared" si="17"/>
        <v>0</v>
      </c>
      <c r="CJ23" s="146">
        <f t="shared" ref="CJ23:CJ42" si="59">IF($I49&lt;=$E$7,((CJ$10-CJ$11)*$J49-CJ$13+IF($I49=$E$7,CJ$6+CJ$8,0)),0)</f>
        <v>0</v>
      </c>
      <c r="CK23" s="159">
        <f t="shared" ref="CK23:CK42" si="60">CK22+0.05</f>
        <v>0.05</v>
      </c>
      <c r="CL23" s="160">
        <f t="shared" si="18"/>
        <v>0</v>
      </c>
      <c r="CM23" s="146">
        <f t="shared" ref="CM23:CM42" si="61">IF($I49&lt;=$E$7,((CM$10-CM$11)*$J49-CM$13+IF($I49=$E$7,CM$6+CM$8,0)),0)</f>
        <v>0</v>
      </c>
      <c r="CN23" s="159">
        <f t="shared" ref="CN23:CN42" si="62">CN22+0.05</f>
        <v>0.05</v>
      </c>
      <c r="CO23" s="160">
        <f t="shared" si="19"/>
        <v>0</v>
      </c>
      <c r="CP23" s="146">
        <f>IF($I49&lt;=$E$7,((CP$10-CP$11)*$CP$12-CP$13+IF($I49=$E$7,CP$6+CP$8,0)),0)</f>
        <v>0</v>
      </c>
      <c r="CQ23" s="159">
        <f t="shared" ref="CQ23:CQ42" si="63">CQ22+0.05</f>
        <v>0.05</v>
      </c>
      <c r="CR23" s="160">
        <f t="shared" si="20"/>
        <v>0</v>
      </c>
      <c r="CS23" s="146">
        <f>IF($I49&lt;=$E$7,((CS$10-CS$11)*$CS$12-CS$13+IF($I49=$E$7,CS$6+CS$8,0)),0)</f>
        <v>0</v>
      </c>
      <c r="CT23" s="159">
        <f t="shared" ref="CT23:CT42" si="64">CT22+0.05</f>
        <v>0.05</v>
      </c>
      <c r="CU23" s="160">
        <f t="shared" si="21"/>
        <v>0</v>
      </c>
      <c r="CV23" s="146">
        <f t="shared" ref="CV23:CV42" si="65">IF($I49&lt;=$E$7,((CV$10-CV$11)*$J49-CV$13+IF($I49=$E$7,CV$6+CV$8,0)),0)</f>
        <v>0</v>
      </c>
      <c r="CW23" s="159">
        <f t="shared" ref="CW23:CW42" si="66">CW22+0.05</f>
        <v>0.05</v>
      </c>
      <c r="CX23" s="160">
        <f t="shared" si="22"/>
        <v>0</v>
      </c>
      <c r="CY23" s="148">
        <f t="shared" ref="CY23:CY42" si="67">IF($I49&lt;=$E$7,((CY$10-CY$11)*$J49-CY$13+IF($I49=$E$7,CY$6+CY$8,0)),0)</f>
        <v>0</v>
      </c>
      <c r="CZ23" s="159">
        <f t="shared" ref="CZ23:CZ42" si="68">CZ22+0.05</f>
        <v>0.05</v>
      </c>
      <c r="DA23" s="160">
        <f t="shared" si="23"/>
        <v>0</v>
      </c>
    </row>
    <row r="24" spans="1:105" hidden="1">
      <c r="AA24" s="122"/>
      <c r="AB24" s="123"/>
      <c r="AC24" s="123"/>
      <c r="AD24" s="146">
        <f t="shared" si="24"/>
        <v>0</v>
      </c>
      <c r="AE24" s="159">
        <f t="shared" si="25"/>
        <v>0.1</v>
      </c>
      <c r="AF24" s="160">
        <f t="shared" si="0"/>
        <v>0</v>
      </c>
      <c r="AG24" s="146">
        <f t="shared" si="26"/>
        <v>0</v>
      </c>
      <c r="AH24" s="159">
        <f t="shared" si="27"/>
        <v>0.1</v>
      </c>
      <c r="AI24" s="160">
        <f t="shared" si="1"/>
        <v>0</v>
      </c>
      <c r="AJ24" s="148">
        <f t="shared" si="28"/>
        <v>0</v>
      </c>
      <c r="AK24" s="159">
        <f t="shared" si="29"/>
        <v>0.1</v>
      </c>
      <c r="AL24" s="160">
        <f t="shared" si="2"/>
        <v>0</v>
      </c>
      <c r="AM24" s="146">
        <f t="shared" si="30"/>
        <v>0</v>
      </c>
      <c r="AN24" s="159">
        <f t="shared" si="31"/>
        <v>0.1</v>
      </c>
      <c r="AO24" s="160">
        <f t="shared" si="3"/>
        <v>0</v>
      </c>
      <c r="AP24" s="146">
        <f t="shared" si="32"/>
        <v>0</v>
      </c>
      <c r="AQ24" s="159">
        <f t="shared" si="33"/>
        <v>0.1</v>
      </c>
      <c r="AR24" s="160">
        <f t="shared" si="4"/>
        <v>0</v>
      </c>
      <c r="AS24" s="146">
        <f t="shared" si="34"/>
        <v>0</v>
      </c>
      <c r="AT24" s="159">
        <f t="shared" si="35"/>
        <v>0.1</v>
      </c>
      <c r="AU24" s="160">
        <f t="shared" si="5"/>
        <v>0</v>
      </c>
      <c r="AV24" s="146">
        <f t="shared" si="36"/>
        <v>0</v>
      </c>
      <c r="AW24" s="159">
        <f t="shared" si="37"/>
        <v>0.1</v>
      </c>
      <c r="AX24" s="160">
        <f t="shared" si="6"/>
        <v>0</v>
      </c>
      <c r="AY24" s="146">
        <f t="shared" si="38"/>
        <v>0</v>
      </c>
      <c r="AZ24" s="159">
        <f t="shared" si="39"/>
        <v>0.1</v>
      </c>
      <c r="BA24" s="160">
        <f t="shared" si="7"/>
        <v>0</v>
      </c>
      <c r="BB24" s="146">
        <f t="shared" si="40"/>
        <v>0</v>
      </c>
      <c r="BC24" s="159">
        <f t="shared" si="41"/>
        <v>0.1</v>
      </c>
      <c r="BD24" s="160">
        <f t="shared" si="8"/>
        <v>0</v>
      </c>
      <c r="BE24" s="146">
        <f t="shared" si="42"/>
        <v>0</v>
      </c>
      <c r="BF24" s="159">
        <f t="shared" si="43"/>
        <v>0.1</v>
      </c>
      <c r="BG24" s="160">
        <f t="shared" si="9"/>
        <v>0</v>
      </c>
      <c r="BH24" s="146">
        <f t="shared" si="44"/>
        <v>0</v>
      </c>
      <c r="BI24" s="159">
        <f t="shared" si="45"/>
        <v>0.1</v>
      </c>
      <c r="BJ24" s="160">
        <f t="shared" si="10"/>
        <v>0</v>
      </c>
      <c r="BK24" s="148">
        <f t="shared" si="46"/>
        <v>0</v>
      </c>
      <c r="BL24" s="159">
        <f t="shared" si="47"/>
        <v>0.1</v>
      </c>
      <c r="BM24" s="160">
        <f t="shared" si="11"/>
        <v>0</v>
      </c>
      <c r="BN24" s="207"/>
      <c r="BO24" s="122"/>
      <c r="BP24" s="123"/>
      <c r="BQ24" s="123"/>
      <c r="BR24" s="146">
        <f t="shared" si="48"/>
        <v>0</v>
      </c>
      <c r="BS24" s="159">
        <f t="shared" si="49"/>
        <v>0.1</v>
      </c>
      <c r="BT24" s="160">
        <f t="shared" si="12"/>
        <v>0</v>
      </c>
      <c r="BU24" s="146">
        <f t="shared" si="50"/>
        <v>0</v>
      </c>
      <c r="BV24" s="159">
        <f t="shared" si="51"/>
        <v>0.1</v>
      </c>
      <c r="BW24" s="160">
        <f t="shared" si="13"/>
        <v>0</v>
      </c>
      <c r="BX24" s="148">
        <f t="shared" si="52"/>
        <v>0</v>
      </c>
      <c r="BY24" s="159">
        <f t="shared" si="53"/>
        <v>0.1</v>
      </c>
      <c r="BZ24" s="160">
        <f t="shared" si="14"/>
        <v>0</v>
      </c>
      <c r="CA24" s="146">
        <f t="shared" ref="CA24:CA42" si="69">IF($I50&lt;=$E$7,((CA$10-CA$11)*$J50-CA$13+IF($I50=$E$7,CA$6+CA$8,0)),0)</f>
        <v>0</v>
      </c>
      <c r="CB24" s="159">
        <f t="shared" si="54"/>
        <v>0.1</v>
      </c>
      <c r="CC24" s="160">
        <f t="shared" si="15"/>
        <v>0</v>
      </c>
      <c r="CD24" s="146">
        <f t="shared" si="55"/>
        <v>0</v>
      </c>
      <c r="CE24" s="159">
        <f t="shared" si="56"/>
        <v>0.1</v>
      </c>
      <c r="CF24" s="160">
        <f t="shared" si="16"/>
        <v>0</v>
      </c>
      <c r="CG24" s="146">
        <f t="shared" si="57"/>
        <v>0</v>
      </c>
      <c r="CH24" s="159">
        <f t="shared" si="58"/>
        <v>0.1</v>
      </c>
      <c r="CI24" s="160">
        <f t="shared" si="17"/>
        <v>0</v>
      </c>
      <c r="CJ24" s="146">
        <f t="shared" si="59"/>
        <v>0</v>
      </c>
      <c r="CK24" s="159">
        <f t="shared" si="60"/>
        <v>0.1</v>
      </c>
      <c r="CL24" s="160">
        <f t="shared" si="18"/>
        <v>0</v>
      </c>
      <c r="CM24" s="146">
        <f t="shared" si="61"/>
        <v>0</v>
      </c>
      <c r="CN24" s="159">
        <f t="shared" si="62"/>
        <v>0.1</v>
      </c>
      <c r="CO24" s="160">
        <f t="shared" si="19"/>
        <v>0</v>
      </c>
      <c r="CP24" s="146">
        <f t="shared" ref="CP24:CP42" si="70">IF($I50&lt;=$E$7,((CP$10-CP$11)*$CP$12-CP$13+IF($I50=$E$7,CP$6+CP$8,0)),0)</f>
        <v>0</v>
      </c>
      <c r="CQ24" s="159">
        <f t="shared" si="63"/>
        <v>0.1</v>
      </c>
      <c r="CR24" s="160">
        <f t="shared" si="20"/>
        <v>0</v>
      </c>
      <c r="CS24" s="146">
        <f t="shared" ref="CS24:CS42" si="71">IF($I50&lt;=$E$7,((CS$10-CS$11)*$CS$12-CS$13+IF($I50=$E$7,CS$6+CS$8,0)),0)</f>
        <v>0</v>
      </c>
      <c r="CT24" s="159">
        <f t="shared" si="64"/>
        <v>0.1</v>
      </c>
      <c r="CU24" s="160">
        <f t="shared" si="21"/>
        <v>0</v>
      </c>
      <c r="CV24" s="146">
        <f t="shared" si="65"/>
        <v>0</v>
      </c>
      <c r="CW24" s="159">
        <f t="shared" si="66"/>
        <v>0.1</v>
      </c>
      <c r="CX24" s="160">
        <f t="shared" si="22"/>
        <v>0</v>
      </c>
      <c r="CY24" s="148">
        <f t="shared" si="67"/>
        <v>0</v>
      </c>
      <c r="CZ24" s="159">
        <f t="shared" si="68"/>
        <v>0.1</v>
      </c>
      <c r="DA24" s="160">
        <f t="shared" si="23"/>
        <v>0</v>
      </c>
    </row>
    <row r="25" spans="1:105" hidden="1">
      <c r="A25" s="143" t="str">
        <f>"Ny nåverdi "&amp;D4&amp;" når basisforutsetningene endres"</f>
        <v>Ny nåverdi  når basisforutsetningene endres</v>
      </c>
      <c r="B25" s="212"/>
      <c r="C25" s="212"/>
      <c r="D25" s="212"/>
      <c r="E25" s="218"/>
      <c r="G25" s="143" t="str">
        <f>"Ny nåverdi "&amp;D5&amp;" når basisforutsetningene endres"</f>
        <v>Ny nåverdi  når basisforutsetningene endres</v>
      </c>
      <c r="H25" s="212"/>
      <c r="I25" s="212"/>
      <c r="J25" s="212"/>
      <c r="K25" s="218"/>
      <c r="AA25" s="122"/>
      <c r="AB25" s="123"/>
      <c r="AC25" s="123"/>
      <c r="AD25" s="146">
        <f t="shared" si="24"/>
        <v>0</v>
      </c>
      <c r="AE25" s="159">
        <f t="shared" si="25"/>
        <v>0.15000000000000002</v>
      </c>
      <c r="AF25" s="160">
        <f t="shared" si="0"/>
        <v>0</v>
      </c>
      <c r="AG25" s="146">
        <f t="shared" si="26"/>
        <v>0</v>
      </c>
      <c r="AH25" s="159">
        <f t="shared" si="27"/>
        <v>0.15000000000000002</v>
      </c>
      <c r="AI25" s="160">
        <f t="shared" si="1"/>
        <v>0</v>
      </c>
      <c r="AJ25" s="148">
        <f t="shared" si="28"/>
        <v>0</v>
      </c>
      <c r="AK25" s="159">
        <f t="shared" si="29"/>
        <v>0.15000000000000002</v>
      </c>
      <c r="AL25" s="160">
        <f t="shared" si="2"/>
        <v>0</v>
      </c>
      <c r="AM25" s="146">
        <f t="shared" si="30"/>
        <v>0</v>
      </c>
      <c r="AN25" s="159">
        <f t="shared" si="31"/>
        <v>0.15000000000000002</v>
      </c>
      <c r="AO25" s="160">
        <f t="shared" si="3"/>
        <v>0</v>
      </c>
      <c r="AP25" s="146">
        <f t="shared" si="32"/>
        <v>0</v>
      </c>
      <c r="AQ25" s="159">
        <f t="shared" si="33"/>
        <v>0.15000000000000002</v>
      </c>
      <c r="AR25" s="160">
        <f t="shared" si="4"/>
        <v>0</v>
      </c>
      <c r="AS25" s="146">
        <f t="shared" si="34"/>
        <v>0</v>
      </c>
      <c r="AT25" s="159">
        <f t="shared" si="35"/>
        <v>0.15000000000000002</v>
      </c>
      <c r="AU25" s="160">
        <f t="shared" si="5"/>
        <v>0</v>
      </c>
      <c r="AV25" s="146">
        <f t="shared" si="36"/>
        <v>0</v>
      </c>
      <c r="AW25" s="159">
        <f t="shared" si="37"/>
        <v>0.15000000000000002</v>
      </c>
      <c r="AX25" s="160">
        <f t="shared" si="6"/>
        <v>0</v>
      </c>
      <c r="AY25" s="146">
        <f t="shared" si="38"/>
        <v>0</v>
      </c>
      <c r="AZ25" s="159">
        <f t="shared" si="39"/>
        <v>0.15000000000000002</v>
      </c>
      <c r="BA25" s="160">
        <f t="shared" si="7"/>
        <v>0</v>
      </c>
      <c r="BB25" s="146">
        <f t="shared" si="40"/>
        <v>0</v>
      </c>
      <c r="BC25" s="159">
        <f t="shared" si="41"/>
        <v>0.15000000000000002</v>
      </c>
      <c r="BD25" s="160">
        <f t="shared" si="8"/>
        <v>0</v>
      </c>
      <c r="BE25" s="146">
        <f t="shared" si="42"/>
        <v>0</v>
      </c>
      <c r="BF25" s="159">
        <f t="shared" si="43"/>
        <v>0.15000000000000002</v>
      </c>
      <c r="BG25" s="160">
        <f t="shared" si="9"/>
        <v>0</v>
      </c>
      <c r="BH25" s="146">
        <f t="shared" si="44"/>
        <v>0</v>
      </c>
      <c r="BI25" s="159">
        <f t="shared" si="45"/>
        <v>0.15000000000000002</v>
      </c>
      <c r="BJ25" s="160">
        <f t="shared" si="10"/>
        <v>0</v>
      </c>
      <c r="BK25" s="148">
        <f t="shared" si="46"/>
        <v>0</v>
      </c>
      <c r="BL25" s="159">
        <f t="shared" si="47"/>
        <v>0.15000000000000002</v>
      </c>
      <c r="BM25" s="160">
        <f t="shared" si="11"/>
        <v>0</v>
      </c>
      <c r="BN25" s="207"/>
      <c r="BO25" s="122"/>
      <c r="BP25" s="123"/>
      <c r="BQ25" s="123"/>
      <c r="BR25" s="146">
        <f t="shared" si="48"/>
        <v>0</v>
      </c>
      <c r="BS25" s="159">
        <f t="shared" si="49"/>
        <v>0.15000000000000002</v>
      </c>
      <c r="BT25" s="160">
        <f t="shared" si="12"/>
        <v>0</v>
      </c>
      <c r="BU25" s="146">
        <f t="shared" si="50"/>
        <v>0</v>
      </c>
      <c r="BV25" s="159">
        <f t="shared" si="51"/>
        <v>0.15000000000000002</v>
      </c>
      <c r="BW25" s="160">
        <f t="shared" si="13"/>
        <v>0</v>
      </c>
      <c r="BX25" s="148">
        <f t="shared" si="52"/>
        <v>0</v>
      </c>
      <c r="BY25" s="159">
        <f t="shared" si="53"/>
        <v>0.15000000000000002</v>
      </c>
      <c r="BZ25" s="160">
        <f t="shared" si="14"/>
        <v>0</v>
      </c>
      <c r="CA25" s="146">
        <f t="shared" si="69"/>
        <v>0</v>
      </c>
      <c r="CB25" s="159">
        <f t="shared" si="54"/>
        <v>0.15000000000000002</v>
      </c>
      <c r="CC25" s="160">
        <f t="shared" si="15"/>
        <v>0</v>
      </c>
      <c r="CD25" s="146">
        <f t="shared" si="55"/>
        <v>0</v>
      </c>
      <c r="CE25" s="159">
        <f t="shared" si="56"/>
        <v>0.15000000000000002</v>
      </c>
      <c r="CF25" s="160">
        <f t="shared" si="16"/>
        <v>0</v>
      </c>
      <c r="CG25" s="146">
        <f t="shared" si="57"/>
        <v>0</v>
      </c>
      <c r="CH25" s="159">
        <f t="shared" si="58"/>
        <v>0.15000000000000002</v>
      </c>
      <c r="CI25" s="160">
        <f t="shared" si="17"/>
        <v>0</v>
      </c>
      <c r="CJ25" s="146">
        <f t="shared" si="59"/>
        <v>0</v>
      </c>
      <c r="CK25" s="159">
        <f t="shared" si="60"/>
        <v>0.15000000000000002</v>
      </c>
      <c r="CL25" s="160">
        <f t="shared" si="18"/>
        <v>0</v>
      </c>
      <c r="CM25" s="146">
        <f t="shared" si="61"/>
        <v>0</v>
      </c>
      <c r="CN25" s="159">
        <f t="shared" si="62"/>
        <v>0.15000000000000002</v>
      </c>
      <c r="CO25" s="160">
        <f t="shared" si="19"/>
        <v>0</v>
      </c>
      <c r="CP25" s="146">
        <f t="shared" si="70"/>
        <v>0</v>
      </c>
      <c r="CQ25" s="159">
        <f t="shared" si="63"/>
        <v>0.15000000000000002</v>
      </c>
      <c r="CR25" s="160">
        <f t="shared" si="20"/>
        <v>0</v>
      </c>
      <c r="CS25" s="146">
        <f t="shared" si="71"/>
        <v>0</v>
      </c>
      <c r="CT25" s="159">
        <f t="shared" si="64"/>
        <v>0.15000000000000002</v>
      </c>
      <c r="CU25" s="160">
        <f t="shared" si="21"/>
        <v>0</v>
      </c>
      <c r="CV25" s="146">
        <f t="shared" si="65"/>
        <v>0</v>
      </c>
      <c r="CW25" s="159">
        <f t="shared" si="66"/>
        <v>0.15000000000000002</v>
      </c>
      <c r="CX25" s="160">
        <f t="shared" si="22"/>
        <v>0</v>
      </c>
      <c r="CY25" s="148">
        <f t="shared" si="67"/>
        <v>0</v>
      </c>
      <c r="CZ25" s="159">
        <f t="shared" si="68"/>
        <v>0.15000000000000002</v>
      </c>
      <c r="DA25" s="160">
        <f t="shared" si="23"/>
        <v>0</v>
      </c>
    </row>
    <row r="26" spans="1:105" hidden="1">
      <c r="A26" s="219" t="s">
        <v>60</v>
      </c>
      <c r="B26" s="86"/>
      <c r="C26" s="161">
        <f>-D20</f>
        <v>-0.1</v>
      </c>
      <c r="D26" s="162">
        <v>0</v>
      </c>
      <c r="E26" s="163">
        <f>D20</f>
        <v>0.1</v>
      </c>
      <c r="G26" s="219" t="s">
        <v>60</v>
      </c>
      <c r="H26" s="86"/>
      <c r="I26" s="161">
        <f>-D20</f>
        <v>-0.1</v>
      </c>
      <c r="J26" s="162">
        <v>0</v>
      </c>
      <c r="K26" s="163">
        <f>D20</f>
        <v>0.1</v>
      </c>
      <c r="AA26" s="122"/>
      <c r="AB26" s="123"/>
      <c r="AC26" s="123"/>
      <c r="AD26" s="146">
        <f t="shared" si="24"/>
        <v>0</v>
      </c>
      <c r="AE26" s="159">
        <f t="shared" si="25"/>
        <v>0.2</v>
      </c>
      <c r="AF26" s="160">
        <f t="shared" si="0"/>
        <v>0</v>
      </c>
      <c r="AG26" s="146">
        <f t="shared" si="26"/>
        <v>0</v>
      </c>
      <c r="AH26" s="159">
        <f t="shared" si="27"/>
        <v>0.2</v>
      </c>
      <c r="AI26" s="160">
        <f t="shared" si="1"/>
        <v>0</v>
      </c>
      <c r="AJ26" s="148">
        <f t="shared" si="28"/>
        <v>0</v>
      </c>
      <c r="AK26" s="159">
        <f t="shared" si="29"/>
        <v>0.2</v>
      </c>
      <c r="AL26" s="160">
        <f t="shared" si="2"/>
        <v>0</v>
      </c>
      <c r="AM26" s="146">
        <f t="shared" si="30"/>
        <v>0</v>
      </c>
      <c r="AN26" s="159">
        <f t="shared" si="31"/>
        <v>0.2</v>
      </c>
      <c r="AO26" s="160">
        <f t="shared" si="3"/>
        <v>0</v>
      </c>
      <c r="AP26" s="146">
        <f t="shared" si="32"/>
        <v>0</v>
      </c>
      <c r="AQ26" s="159">
        <f t="shared" si="33"/>
        <v>0.2</v>
      </c>
      <c r="AR26" s="160">
        <f t="shared" si="4"/>
        <v>0</v>
      </c>
      <c r="AS26" s="146">
        <f t="shared" si="34"/>
        <v>0</v>
      </c>
      <c r="AT26" s="159">
        <f t="shared" si="35"/>
        <v>0.2</v>
      </c>
      <c r="AU26" s="160">
        <f t="shared" si="5"/>
        <v>0</v>
      </c>
      <c r="AV26" s="146">
        <f t="shared" si="36"/>
        <v>0</v>
      </c>
      <c r="AW26" s="159">
        <f t="shared" si="37"/>
        <v>0.2</v>
      </c>
      <c r="AX26" s="160">
        <f t="shared" si="6"/>
        <v>0</v>
      </c>
      <c r="AY26" s="146">
        <f t="shared" si="38"/>
        <v>0</v>
      </c>
      <c r="AZ26" s="159">
        <f t="shared" si="39"/>
        <v>0.2</v>
      </c>
      <c r="BA26" s="160">
        <f t="shared" si="7"/>
        <v>0</v>
      </c>
      <c r="BB26" s="146">
        <f t="shared" si="40"/>
        <v>0</v>
      </c>
      <c r="BC26" s="159">
        <f t="shared" si="41"/>
        <v>0.2</v>
      </c>
      <c r="BD26" s="160">
        <f t="shared" si="8"/>
        <v>0</v>
      </c>
      <c r="BE26" s="146">
        <f t="shared" si="42"/>
        <v>0</v>
      </c>
      <c r="BF26" s="159">
        <f t="shared" si="43"/>
        <v>0.2</v>
      </c>
      <c r="BG26" s="160">
        <f t="shared" si="9"/>
        <v>0</v>
      </c>
      <c r="BH26" s="146">
        <f t="shared" si="44"/>
        <v>0</v>
      </c>
      <c r="BI26" s="159">
        <f t="shared" si="45"/>
        <v>0.2</v>
      </c>
      <c r="BJ26" s="160">
        <f t="shared" si="10"/>
        <v>0</v>
      </c>
      <c r="BK26" s="148">
        <f t="shared" si="46"/>
        <v>0</v>
      </c>
      <c r="BL26" s="159">
        <f t="shared" si="47"/>
        <v>0.2</v>
      </c>
      <c r="BM26" s="160">
        <f t="shared" si="11"/>
        <v>0</v>
      </c>
      <c r="BN26" s="207"/>
      <c r="BO26" s="122"/>
      <c r="BP26" s="123"/>
      <c r="BQ26" s="123"/>
      <c r="BR26" s="146">
        <f t="shared" si="48"/>
        <v>0</v>
      </c>
      <c r="BS26" s="159">
        <f t="shared" si="49"/>
        <v>0.2</v>
      </c>
      <c r="BT26" s="160">
        <f t="shared" si="12"/>
        <v>0</v>
      </c>
      <c r="BU26" s="146">
        <f t="shared" si="50"/>
        <v>0</v>
      </c>
      <c r="BV26" s="159">
        <f t="shared" si="51"/>
        <v>0.2</v>
      </c>
      <c r="BW26" s="160">
        <f t="shared" si="13"/>
        <v>0</v>
      </c>
      <c r="BX26" s="148">
        <f t="shared" si="52"/>
        <v>0</v>
      </c>
      <c r="BY26" s="159">
        <f t="shared" si="53"/>
        <v>0.2</v>
      </c>
      <c r="BZ26" s="160">
        <f t="shared" si="14"/>
        <v>0</v>
      </c>
      <c r="CA26" s="146">
        <f t="shared" si="69"/>
        <v>0</v>
      </c>
      <c r="CB26" s="159">
        <f t="shared" si="54"/>
        <v>0.2</v>
      </c>
      <c r="CC26" s="160">
        <f t="shared" si="15"/>
        <v>0</v>
      </c>
      <c r="CD26" s="146">
        <f t="shared" si="55"/>
        <v>0</v>
      </c>
      <c r="CE26" s="159">
        <f t="shared" si="56"/>
        <v>0.2</v>
      </c>
      <c r="CF26" s="160">
        <f t="shared" si="16"/>
        <v>0</v>
      </c>
      <c r="CG26" s="146">
        <f t="shared" si="57"/>
        <v>0</v>
      </c>
      <c r="CH26" s="159">
        <f t="shared" si="58"/>
        <v>0.2</v>
      </c>
      <c r="CI26" s="160">
        <f t="shared" si="17"/>
        <v>0</v>
      </c>
      <c r="CJ26" s="146">
        <f t="shared" si="59"/>
        <v>0</v>
      </c>
      <c r="CK26" s="159">
        <f t="shared" si="60"/>
        <v>0.2</v>
      </c>
      <c r="CL26" s="160">
        <f t="shared" si="18"/>
        <v>0</v>
      </c>
      <c r="CM26" s="146">
        <f t="shared" si="61"/>
        <v>0</v>
      </c>
      <c r="CN26" s="159">
        <f t="shared" si="62"/>
        <v>0.2</v>
      </c>
      <c r="CO26" s="160">
        <f t="shared" si="19"/>
        <v>0</v>
      </c>
      <c r="CP26" s="146">
        <f t="shared" si="70"/>
        <v>0</v>
      </c>
      <c r="CQ26" s="159">
        <f t="shared" si="63"/>
        <v>0.2</v>
      </c>
      <c r="CR26" s="160">
        <f t="shared" si="20"/>
        <v>0</v>
      </c>
      <c r="CS26" s="146">
        <f t="shared" si="71"/>
        <v>0</v>
      </c>
      <c r="CT26" s="159">
        <f t="shared" si="64"/>
        <v>0.2</v>
      </c>
      <c r="CU26" s="160">
        <f t="shared" si="21"/>
        <v>0</v>
      </c>
      <c r="CV26" s="146">
        <f t="shared" si="65"/>
        <v>0</v>
      </c>
      <c r="CW26" s="159">
        <f t="shared" si="66"/>
        <v>0.2</v>
      </c>
      <c r="CX26" s="160">
        <f t="shared" si="22"/>
        <v>0</v>
      </c>
      <c r="CY26" s="148">
        <f t="shared" si="67"/>
        <v>0</v>
      </c>
      <c r="CZ26" s="159">
        <f t="shared" si="68"/>
        <v>0.2</v>
      </c>
      <c r="DA26" s="160">
        <f t="shared" si="23"/>
        <v>0</v>
      </c>
    </row>
    <row r="27" spans="1:105" hidden="1">
      <c r="A27" s="119" t="str">
        <f>"Investering "&amp;$D$5</f>
        <v xml:space="preserve">Investering </v>
      </c>
      <c r="B27" s="86"/>
      <c r="C27" s="164">
        <f>AD15</f>
        <v>0</v>
      </c>
      <c r="D27" s="164">
        <f t="shared" ref="D27:D32" si="72">$D$16</f>
        <v>0</v>
      </c>
      <c r="E27" s="165">
        <f>AG15</f>
        <v>0</v>
      </c>
      <c r="G27" s="119" t="str">
        <f>"Investering "&amp;$E$5</f>
        <v xml:space="preserve">Investering </v>
      </c>
      <c r="H27" s="86"/>
      <c r="I27" s="164">
        <f>BR15</f>
        <v>0</v>
      </c>
      <c r="J27" s="164">
        <f>$E$16</f>
        <v>0</v>
      </c>
      <c r="K27" s="165">
        <f>BU15</f>
        <v>0</v>
      </c>
      <c r="AA27" s="122"/>
      <c r="AB27" s="123"/>
      <c r="AC27" s="123"/>
      <c r="AD27" s="146">
        <f t="shared" si="24"/>
        <v>0</v>
      </c>
      <c r="AE27" s="159">
        <f t="shared" si="25"/>
        <v>0.25</v>
      </c>
      <c r="AF27" s="160">
        <f t="shared" si="0"/>
        <v>0</v>
      </c>
      <c r="AG27" s="146">
        <f t="shared" si="26"/>
        <v>0</v>
      </c>
      <c r="AH27" s="159">
        <f t="shared" si="27"/>
        <v>0.25</v>
      </c>
      <c r="AI27" s="160">
        <f t="shared" si="1"/>
        <v>0</v>
      </c>
      <c r="AJ27" s="148">
        <f t="shared" si="28"/>
        <v>0</v>
      </c>
      <c r="AK27" s="159">
        <f t="shared" si="29"/>
        <v>0.25</v>
      </c>
      <c r="AL27" s="160">
        <f t="shared" si="2"/>
        <v>0</v>
      </c>
      <c r="AM27" s="146">
        <f t="shared" si="30"/>
        <v>0</v>
      </c>
      <c r="AN27" s="159">
        <f t="shared" si="31"/>
        <v>0.25</v>
      </c>
      <c r="AO27" s="160">
        <f t="shared" si="3"/>
        <v>0</v>
      </c>
      <c r="AP27" s="146">
        <f t="shared" si="32"/>
        <v>0</v>
      </c>
      <c r="AQ27" s="159">
        <f t="shared" si="33"/>
        <v>0.25</v>
      </c>
      <c r="AR27" s="160">
        <f t="shared" si="4"/>
        <v>0</v>
      </c>
      <c r="AS27" s="146">
        <f t="shared" si="34"/>
        <v>0</v>
      </c>
      <c r="AT27" s="159">
        <f t="shared" si="35"/>
        <v>0.25</v>
      </c>
      <c r="AU27" s="160">
        <f t="shared" si="5"/>
        <v>0</v>
      </c>
      <c r="AV27" s="146">
        <f t="shared" si="36"/>
        <v>0</v>
      </c>
      <c r="AW27" s="159">
        <f t="shared" si="37"/>
        <v>0.25</v>
      </c>
      <c r="AX27" s="160">
        <f t="shared" si="6"/>
        <v>0</v>
      </c>
      <c r="AY27" s="146">
        <f t="shared" si="38"/>
        <v>0</v>
      </c>
      <c r="AZ27" s="159">
        <f t="shared" si="39"/>
        <v>0.25</v>
      </c>
      <c r="BA27" s="160">
        <f t="shared" si="7"/>
        <v>0</v>
      </c>
      <c r="BB27" s="146">
        <f t="shared" si="40"/>
        <v>0</v>
      </c>
      <c r="BC27" s="159">
        <f t="shared" si="41"/>
        <v>0.25</v>
      </c>
      <c r="BD27" s="160">
        <f t="shared" si="8"/>
        <v>0</v>
      </c>
      <c r="BE27" s="146">
        <f t="shared" si="42"/>
        <v>0</v>
      </c>
      <c r="BF27" s="159">
        <f t="shared" si="43"/>
        <v>0.25</v>
      </c>
      <c r="BG27" s="160">
        <f t="shared" si="9"/>
        <v>0</v>
      </c>
      <c r="BH27" s="146">
        <f t="shared" si="44"/>
        <v>0</v>
      </c>
      <c r="BI27" s="159">
        <f t="shared" si="45"/>
        <v>0.25</v>
      </c>
      <c r="BJ27" s="160">
        <f t="shared" si="10"/>
        <v>0</v>
      </c>
      <c r="BK27" s="148">
        <f t="shared" si="46"/>
        <v>0</v>
      </c>
      <c r="BL27" s="159">
        <f t="shared" si="47"/>
        <v>0.25</v>
      </c>
      <c r="BM27" s="160">
        <f t="shared" si="11"/>
        <v>0</v>
      </c>
      <c r="BN27" s="207"/>
      <c r="BO27" s="122"/>
      <c r="BP27" s="123"/>
      <c r="BQ27" s="123"/>
      <c r="BR27" s="146">
        <f t="shared" si="48"/>
        <v>0</v>
      </c>
      <c r="BS27" s="159">
        <f t="shared" si="49"/>
        <v>0.25</v>
      </c>
      <c r="BT27" s="160">
        <f t="shared" si="12"/>
        <v>0</v>
      </c>
      <c r="BU27" s="146">
        <f t="shared" si="50"/>
        <v>0</v>
      </c>
      <c r="BV27" s="159">
        <f t="shared" si="51"/>
        <v>0.25</v>
      </c>
      <c r="BW27" s="160">
        <f t="shared" si="13"/>
        <v>0</v>
      </c>
      <c r="BX27" s="148">
        <f t="shared" si="52"/>
        <v>0</v>
      </c>
      <c r="BY27" s="159">
        <f t="shared" si="53"/>
        <v>0.25</v>
      </c>
      <c r="BZ27" s="160">
        <f t="shared" si="14"/>
        <v>0</v>
      </c>
      <c r="CA27" s="146">
        <f t="shared" si="69"/>
        <v>0</v>
      </c>
      <c r="CB27" s="159">
        <f t="shared" si="54"/>
        <v>0.25</v>
      </c>
      <c r="CC27" s="160">
        <f t="shared" si="15"/>
        <v>0</v>
      </c>
      <c r="CD27" s="146">
        <f t="shared" si="55"/>
        <v>0</v>
      </c>
      <c r="CE27" s="159">
        <f t="shared" si="56"/>
        <v>0.25</v>
      </c>
      <c r="CF27" s="160">
        <f t="shared" si="16"/>
        <v>0</v>
      </c>
      <c r="CG27" s="146">
        <f t="shared" si="57"/>
        <v>0</v>
      </c>
      <c r="CH27" s="159">
        <f t="shared" si="58"/>
        <v>0.25</v>
      </c>
      <c r="CI27" s="160">
        <f t="shared" si="17"/>
        <v>0</v>
      </c>
      <c r="CJ27" s="146">
        <f t="shared" si="59"/>
        <v>0</v>
      </c>
      <c r="CK27" s="159">
        <f t="shared" si="60"/>
        <v>0.25</v>
      </c>
      <c r="CL27" s="160">
        <f t="shared" si="18"/>
        <v>0</v>
      </c>
      <c r="CM27" s="146">
        <f t="shared" si="61"/>
        <v>0</v>
      </c>
      <c r="CN27" s="159">
        <f t="shared" si="62"/>
        <v>0.25</v>
      </c>
      <c r="CO27" s="160">
        <f t="shared" si="19"/>
        <v>0</v>
      </c>
      <c r="CP27" s="146">
        <f t="shared" si="70"/>
        <v>0</v>
      </c>
      <c r="CQ27" s="159">
        <f t="shared" si="63"/>
        <v>0.25</v>
      </c>
      <c r="CR27" s="160">
        <f t="shared" si="20"/>
        <v>0</v>
      </c>
      <c r="CS27" s="146">
        <f t="shared" si="71"/>
        <v>0</v>
      </c>
      <c r="CT27" s="159">
        <f t="shared" si="64"/>
        <v>0.25</v>
      </c>
      <c r="CU27" s="160">
        <f t="shared" si="21"/>
        <v>0</v>
      </c>
      <c r="CV27" s="146">
        <f t="shared" si="65"/>
        <v>0</v>
      </c>
      <c r="CW27" s="159">
        <f t="shared" si="66"/>
        <v>0.25</v>
      </c>
      <c r="CX27" s="160">
        <f t="shared" si="22"/>
        <v>0</v>
      </c>
      <c r="CY27" s="148">
        <f t="shared" si="67"/>
        <v>0</v>
      </c>
      <c r="CZ27" s="159">
        <f t="shared" si="68"/>
        <v>0.25</v>
      </c>
      <c r="DA27" s="160">
        <f t="shared" si="23"/>
        <v>0</v>
      </c>
    </row>
    <row r="28" spans="1:105" hidden="1">
      <c r="A28" s="119" t="str">
        <f>"Kalk. rente "&amp;$D$5</f>
        <v xml:space="preserve">Kalk. rente </v>
      </c>
      <c r="B28" s="86"/>
      <c r="C28" s="164">
        <f>AJ15</f>
        <v>0</v>
      </c>
      <c r="D28" s="164">
        <f t="shared" si="72"/>
        <v>0</v>
      </c>
      <c r="E28" s="165">
        <f>AM15</f>
        <v>0</v>
      </c>
      <c r="G28" s="119" t="str">
        <f>"Kalk. rente "&amp;$E$5</f>
        <v xml:space="preserve">Kalk. rente </v>
      </c>
      <c r="H28" s="86"/>
      <c r="I28" s="164">
        <f>BX15</f>
        <v>0</v>
      </c>
      <c r="J28" s="164">
        <f t="shared" ref="J28:J32" si="73">$E$16</f>
        <v>0</v>
      </c>
      <c r="K28" s="165">
        <f>CA15</f>
        <v>0</v>
      </c>
      <c r="AA28" s="122"/>
      <c r="AB28" s="123"/>
      <c r="AC28" s="123"/>
      <c r="AD28" s="146">
        <f t="shared" si="24"/>
        <v>0</v>
      </c>
      <c r="AE28" s="159">
        <f t="shared" si="25"/>
        <v>0.3</v>
      </c>
      <c r="AF28" s="160">
        <f t="shared" si="0"/>
        <v>0</v>
      </c>
      <c r="AG28" s="146">
        <f t="shared" si="26"/>
        <v>0</v>
      </c>
      <c r="AH28" s="159">
        <f t="shared" si="27"/>
        <v>0.3</v>
      </c>
      <c r="AI28" s="160">
        <f t="shared" si="1"/>
        <v>0</v>
      </c>
      <c r="AJ28" s="148">
        <f t="shared" si="28"/>
        <v>0</v>
      </c>
      <c r="AK28" s="159">
        <f t="shared" si="29"/>
        <v>0.3</v>
      </c>
      <c r="AL28" s="160">
        <f t="shared" si="2"/>
        <v>0</v>
      </c>
      <c r="AM28" s="146">
        <f t="shared" si="30"/>
        <v>0</v>
      </c>
      <c r="AN28" s="159">
        <f t="shared" si="31"/>
        <v>0.3</v>
      </c>
      <c r="AO28" s="160">
        <f t="shared" si="3"/>
        <v>0</v>
      </c>
      <c r="AP28" s="146">
        <f t="shared" si="32"/>
        <v>0</v>
      </c>
      <c r="AQ28" s="159">
        <f t="shared" si="33"/>
        <v>0.3</v>
      </c>
      <c r="AR28" s="160">
        <f t="shared" si="4"/>
        <v>0</v>
      </c>
      <c r="AS28" s="146">
        <f t="shared" si="34"/>
        <v>0</v>
      </c>
      <c r="AT28" s="159">
        <f t="shared" si="35"/>
        <v>0.3</v>
      </c>
      <c r="AU28" s="160">
        <f t="shared" si="5"/>
        <v>0</v>
      </c>
      <c r="AV28" s="146">
        <f t="shared" si="36"/>
        <v>0</v>
      </c>
      <c r="AW28" s="159">
        <f t="shared" si="37"/>
        <v>0.3</v>
      </c>
      <c r="AX28" s="160">
        <f t="shared" si="6"/>
        <v>0</v>
      </c>
      <c r="AY28" s="146">
        <f t="shared" si="38"/>
        <v>0</v>
      </c>
      <c r="AZ28" s="159">
        <f t="shared" si="39"/>
        <v>0.3</v>
      </c>
      <c r="BA28" s="160">
        <f t="shared" si="7"/>
        <v>0</v>
      </c>
      <c r="BB28" s="146">
        <f t="shared" si="40"/>
        <v>0</v>
      </c>
      <c r="BC28" s="159">
        <f t="shared" si="41"/>
        <v>0.3</v>
      </c>
      <c r="BD28" s="160">
        <f t="shared" si="8"/>
        <v>0</v>
      </c>
      <c r="BE28" s="146">
        <f t="shared" si="42"/>
        <v>0</v>
      </c>
      <c r="BF28" s="159">
        <f t="shared" si="43"/>
        <v>0.3</v>
      </c>
      <c r="BG28" s="160">
        <f t="shared" si="9"/>
        <v>0</v>
      </c>
      <c r="BH28" s="146">
        <f t="shared" si="44"/>
        <v>0</v>
      </c>
      <c r="BI28" s="159">
        <f t="shared" si="45"/>
        <v>0.3</v>
      </c>
      <c r="BJ28" s="160">
        <f t="shared" si="10"/>
        <v>0</v>
      </c>
      <c r="BK28" s="148">
        <f t="shared" si="46"/>
        <v>0</v>
      </c>
      <c r="BL28" s="159">
        <f t="shared" si="47"/>
        <v>0.3</v>
      </c>
      <c r="BM28" s="160">
        <f t="shared" si="11"/>
        <v>0</v>
      </c>
      <c r="BN28" s="86"/>
      <c r="BO28" s="122"/>
      <c r="BP28" s="123"/>
      <c r="BQ28" s="123"/>
      <c r="BR28" s="146">
        <f t="shared" si="48"/>
        <v>0</v>
      </c>
      <c r="BS28" s="159">
        <f t="shared" si="49"/>
        <v>0.3</v>
      </c>
      <c r="BT28" s="160">
        <f t="shared" si="12"/>
        <v>0</v>
      </c>
      <c r="BU28" s="146">
        <f t="shared" si="50"/>
        <v>0</v>
      </c>
      <c r="BV28" s="159">
        <f t="shared" si="51"/>
        <v>0.3</v>
      </c>
      <c r="BW28" s="160">
        <f t="shared" si="13"/>
        <v>0</v>
      </c>
      <c r="BX28" s="148">
        <f t="shared" si="52"/>
        <v>0</v>
      </c>
      <c r="BY28" s="159">
        <f t="shared" si="53"/>
        <v>0.3</v>
      </c>
      <c r="BZ28" s="160">
        <f t="shared" si="14"/>
        <v>0</v>
      </c>
      <c r="CA28" s="146">
        <f t="shared" si="69"/>
        <v>0</v>
      </c>
      <c r="CB28" s="159">
        <f t="shared" si="54"/>
        <v>0.3</v>
      </c>
      <c r="CC28" s="160">
        <f t="shared" si="15"/>
        <v>0</v>
      </c>
      <c r="CD28" s="146">
        <f t="shared" si="55"/>
        <v>0</v>
      </c>
      <c r="CE28" s="159">
        <f t="shared" si="56"/>
        <v>0.3</v>
      </c>
      <c r="CF28" s="160">
        <f t="shared" si="16"/>
        <v>0</v>
      </c>
      <c r="CG28" s="146">
        <f t="shared" si="57"/>
        <v>0</v>
      </c>
      <c r="CH28" s="159">
        <f t="shared" si="58"/>
        <v>0.3</v>
      </c>
      <c r="CI28" s="160">
        <f t="shared" si="17"/>
        <v>0</v>
      </c>
      <c r="CJ28" s="146">
        <f t="shared" si="59"/>
        <v>0</v>
      </c>
      <c r="CK28" s="159">
        <f t="shared" si="60"/>
        <v>0.3</v>
      </c>
      <c r="CL28" s="160">
        <f t="shared" si="18"/>
        <v>0</v>
      </c>
      <c r="CM28" s="146">
        <f t="shared" si="61"/>
        <v>0</v>
      </c>
      <c r="CN28" s="159">
        <f t="shared" si="62"/>
        <v>0.3</v>
      </c>
      <c r="CO28" s="160">
        <f t="shared" si="19"/>
        <v>0</v>
      </c>
      <c r="CP28" s="146">
        <f t="shared" si="70"/>
        <v>0</v>
      </c>
      <c r="CQ28" s="159">
        <f t="shared" si="63"/>
        <v>0.3</v>
      </c>
      <c r="CR28" s="160">
        <f t="shared" si="20"/>
        <v>0</v>
      </c>
      <c r="CS28" s="146">
        <f t="shared" si="71"/>
        <v>0</v>
      </c>
      <c r="CT28" s="159">
        <f t="shared" si="64"/>
        <v>0.3</v>
      </c>
      <c r="CU28" s="160">
        <f t="shared" si="21"/>
        <v>0</v>
      </c>
      <c r="CV28" s="146">
        <f t="shared" si="65"/>
        <v>0</v>
      </c>
      <c r="CW28" s="159">
        <f t="shared" si="66"/>
        <v>0.3</v>
      </c>
      <c r="CX28" s="160">
        <f t="shared" si="22"/>
        <v>0</v>
      </c>
      <c r="CY28" s="148">
        <f t="shared" si="67"/>
        <v>0</v>
      </c>
      <c r="CZ28" s="159">
        <f t="shared" si="68"/>
        <v>0.3</v>
      </c>
      <c r="DA28" s="160">
        <f t="shared" si="23"/>
        <v>0</v>
      </c>
    </row>
    <row r="29" spans="1:105" hidden="1">
      <c r="A29" s="119" t="str">
        <f>"Pris "&amp;$D$5</f>
        <v xml:space="preserve">Pris </v>
      </c>
      <c r="B29" s="86"/>
      <c r="C29" s="164">
        <f>AP15</f>
        <v>0</v>
      </c>
      <c r="D29" s="164">
        <f t="shared" si="72"/>
        <v>0</v>
      </c>
      <c r="E29" s="165">
        <f>AS15</f>
        <v>0</v>
      </c>
      <c r="G29" s="119" t="str">
        <f>"Pris "&amp;$E$5</f>
        <v xml:space="preserve">Pris </v>
      </c>
      <c r="H29" s="86"/>
      <c r="I29" s="164">
        <f>CD15</f>
        <v>0</v>
      </c>
      <c r="J29" s="164">
        <f t="shared" si="73"/>
        <v>0</v>
      </c>
      <c r="K29" s="165">
        <f>CG15</f>
        <v>0</v>
      </c>
      <c r="AA29" s="122"/>
      <c r="AB29" s="123"/>
      <c r="AC29" s="123"/>
      <c r="AD29" s="146">
        <f t="shared" si="24"/>
        <v>0</v>
      </c>
      <c r="AE29" s="159">
        <f t="shared" si="25"/>
        <v>0.35</v>
      </c>
      <c r="AF29" s="160">
        <f t="shared" si="0"/>
        <v>0</v>
      </c>
      <c r="AG29" s="146">
        <f t="shared" si="26"/>
        <v>0</v>
      </c>
      <c r="AH29" s="159">
        <f t="shared" si="27"/>
        <v>0.35</v>
      </c>
      <c r="AI29" s="160">
        <f t="shared" si="1"/>
        <v>0</v>
      </c>
      <c r="AJ29" s="148">
        <f t="shared" si="28"/>
        <v>0</v>
      </c>
      <c r="AK29" s="159">
        <f t="shared" si="29"/>
        <v>0.35</v>
      </c>
      <c r="AL29" s="160">
        <f t="shared" si="2"/>
        <v>0</v>
      </c>
      <c r="AM29" s="146">
        <f t="shared" si="30"/>
        <v>0</v>
      </c>
      <c r="AN29" s="159">
        <f t="shared" si="31"/>
        <v>0.35</v>
      </c>
      <c r="AO29" s="160">
        <f t="shared" si="3"/>
        <v>0</v>
      </c>
      <c r="AP29" s="146">
        <f t="shared" si="32"/>
        <v>0</v>
      </c>
      <c r="AQ29" s="159">
        <f t="shared" si="33"/>
        <v>0.35</v>
      </c>
      <c r="AR29" s="160">
        <f t="shared" si="4"/>
        <v>0</v>
      </c>
      <c r="AS29" s="146">
        <f t="shared" si="34"/>
        <v>0</v>
      </c>
      <c r="AT29" s="159">
        <f t="shared" si="35"/>
        <v>0.35</v>
      </c>
      <c r="AU29" s="160">
        <f t="shared" si="5"/>
        <v>0</v>
      </c>
      <c r="AV29" s="146">
        <f t="shared" si="36"/>
        <v>0</v>
      </c>
      <c r="AW29" s="159">
        <f t="shared" si="37"/>
        <v>0.35</v>
      </c>
      <c r="AX29" s="160">
        <f t="shared" si="6"/>
        <v>0</v>
      </c>
      <c r="AY29" s="146">
        <f t="shared" si="38"/>
        <v>0</v>
      </c>
      <c r="AZ29" s="159">
        <f t="shared" si="39"/>
        <v>0.35</v>
      </c>
      <c r="BA29" s="160">
        <f t="shared" si="7"/>
        <v>0</v>
      </c>
      <c r="BB29" s="146">
        <f t="shared" si="40"/>
        <v>0</v>
      </c>
      <c r="BC29" s="159">
        <f t="shared" si="41"/>
        <v>0.35</v>
      </c>
      <c r="BD29" s="160">
        <f t="shared" si="8"/>
        <v>0</v>
      </c>
      <c r="BE29" s="146">
        <f t="shared" si="42"/>
        <v>0</v>
      </c>
      <c r="BF29" s="159">
        <f t="shared" si="43"/>
        <v>0.35</v>
      </c>
      <c r="BG29" s="160">
        <f t="shared" si="9"/>
        <v>0</v>
      </c>
      <c r="BH29" s="146">
        <f t="shared" si="44"/>
        <v>0</v>
      </c>
      <c r="BI29" s="159">
        <f t="shared" si="45"/>
        <v>0.35</v>
      </c>
      <c r="BJ29" s="160">
        <f t="shared" si="10"/>
        <v>0</v>
      </c>
      <c r="BK29" s="148">
        <f t="shared" si="46"/>
        <v>0</v>
      </c>
      <c r="BL29" s="159">
        <f t="shared" si="47"/>
        <v>0.35</v>
      </c>
      <c r="BM29" s="160">
        <f t="shared" si="11"/>
        <v>0</v>
      </c>
      <c r="BN29" s="86"/>
      <c r="BO29" s="122"/>
      <c r="BP29" s="123"/>
      <c r="BQ29" s="123"/>
      <c r="BR29" s="146">
        <f t="shared" si="48"/>
        <v>0</v>
      </c>
      <c r="BS29" s="159">
        <f t="shared" si="49"/>
        <v>0.35</v>
      </c>
      <c r="BT29" s="160">
        <f t="shared" si="12"/>
        <v>0</v>
      </c>
      <c r="BU29" s="146">
        <f t="shared" si="50"/>
        <v>0</v>
      </c>
      <c r="BV29" s="159">
        <f t="shared" si="51"/>
        <v>0.35</v>
      </c>
      <c r="BW29" s="160">
        <f t="shared" si="13"/>
        <v>0</v>
      </c>
      <c r="BX29" s="148">
        <f t="shared" si="52"/>
        <v>0</v>
      </c>
      <c r="BY29" s="159">
        <f t="shared" si="53"/>
        <v>0.35</v>
      </c>
      <c r="BZ29" s="160">
        <f t="shared" si="14"/>
        <v>0</v>
      </c>
      <c r="CA29" s="146">
        <f t="shared" si="69"/>
        <v>0</v>
      </c>
      <c r="CB29" s="159">
        <f t="shared" si="54"/>
        <v>0.35</v>
      </c>
      <c r="CC29" s="160">
        <f t="shared" si="15"/>
        <v>0</v>
      </c>
      <c r="CD29" s="146">
        <f t="shared" si="55"/>
        <v>0</v>
      </c>
      <c r="CE29" s="159">
        <f t="shared" si="56"/>
        <v>0.35</v>
      </c>
      <c r="CF29" s="160">
        <f t="shared" si="16"/>
        <v>0</v>
      </c>
      <c r="CG29" s="146">
        <f t="shared" si="57"/>
        <v>0</v>
      </c>
      <c r="CH29" s="159">
        <f t="shared" si="58"/>
        <v>0.35</v>
      </c>
      <c r="CI29" s="160">
        <f t="shared" si="17"/>
        <v>0</v>
      </c>
      <c r="CJ29" s="146">
        <f t="shared" si="59"/>
        <v>0</v>
      </c>
      <c r="CK29" s="159">
        <f t="shared" si="60"/>
        <v>0.35</v>
      </c>
      <c r="CL29" s="160">
        <f t="shared" si="18"/>
        <v>0</v>
      </c>
      <c r="CM29" s="146">
        <f t="shared" si="61"/>
        <v>0</v>
      </c>
      <c r="CN29" s="159">
        <f t="shared" si="62"/>
        <v>0.35</v>
      </c>
      <c r="CO29" s="160">
        <f t="shared" si="19"/>
        <v>0</v>
      </c>
      <c r="CP29" s="146">
        <f t="shared" si="70"/>
        <v>0</v>
      </c>
      <c r="CQ29" s="159">
        <f t="shared" si="63"/>
        <v>0.35</v>
      </c>
      <c r="CR29" s="160">
        <f t="shared" si="20"/>
        <v>0</v>
      </c>
      <c r="CS29" s="146">
        <f t="shared" si="71"/>
        <v>0</v>
      </c>
      <c r="CT29" s="159">
        <f t="shared" si="64"/>
        <v>0.35</v>
      </c>
      <c r="CU29" s="160">
        <f t="shared" si="21"/>
        <v>0</v>
      </c>
      <c r="CV29" s="146">
        <f t="shared" si="65"/>
        <v>0</v>
      </c>
      <c r="CW29" s="159">
        <f t="shared" si="66"/>
        <v>0.35</v>
      </c>
      <c r="CX29" s="160">
        <f t="shared" si="22"/>
        <v>0</v>
      </c>
      <c r="CY29" s="148">
        <f t="shared" si="67"/>
        <v>0</v>
      </c>
      <c r="CZ29" s="159">
        <f t="shared" si="68"/>
        <v>0.35</v>
      </c>
      <c r="DA29" s="160">
        <f t="shared" si="23"/>
        <v>0</v>
      </c>
    </row>
    <row r="30" spans="1:105" hidden="1">
      <c r="A30" s="119" t="str">
        <f>"VEK  "&amp;$D$5</f>
        <v xml:space="preserve">VEK  </v>
      </c>
      <c r="B30" s="86"/>
      <c r="C30" s="164">
        <f>AV15</f>
        <v>0</v>
      </c>
      <c r="D30" s="164">
        <f t="shared" si="72"/>
        <v>0</v>
      </c>
      <c r="E30" s="165">
        <f>AY15</f>
        <v>0</v>
      </c>
      <c r="G30" s="119" t="str">
        <f>"VEK  "&amp;$E$5</f>
        <v xml:space="preserve">VEK  </v>
      </c>
      <c r="H30" s="86"/>
      <c r="I30" s="164">
        <f>CJ15</f>
        <v>0</v>
      </c>
      <c r="J30" s="164">
        <f t="shared" si="73"/>
        <v>0</v>
      </c>
      <c r="K30" s="165">
        <f>CM15</f>
        <v>0</v>
      </c>
      <c r="AA30" s="166"/>
      <c r="AB30" s="123"/>
      <c r="AC30" s="123"/>
      <c r="AD30" s="146">
        <f t="shared" si="24"/>
        <v>0</v>
      </c>
      <c r="AE30" s="159">
        <f t="shared" si="25"/>
        <v>0.39999999999999997</v>
      </c>
      <c r="AF30" s="160">
        <f t="shared" si="0"/>
        <v>0</v>
      </c>
      <c r="AG30" s="146">
        <f t="shared" si="26"/>
        <v>0</v>
      </c>
      <c r="AH30" s="159">
        <f t="shared" si="27"/>
        <v>0.39999999999999997</v>
      </c>
      <c r="AI30" s="160">
        <f t="shared" si="1"/>
        <v>0</v>
      </c>
      <c r="AJ30" s="148">
        <f t="shared" si="28"/>
        <v>0</v>
      </c>
      <c r="AK30" s="159">
        <f t="shared" si="29"/>
        <v>0.39999999999999997</v>
      </c>
      <c r="AL30" s="160">
        <f t="shared" si="2"/>
        <v>0</v>
      </c>
      <c r="AM30" s="146">
        <f t="shared" si="30"/>
        <v>0</v>
      </c>
      <c r="AN30" s="159">
        <f t="shared" si="31"/>
        <v>0.39999999999999997</v>
      </c>
      <c r="AO30" s="160">
        <f t="shared" si="3"/>
        <v>0</v>
      </c>
      <c r="AP30" s="146">
        <f t="shared" si="32"/>
        <v>0</v>
      </c>
      <c r="AQ30" s="159">
        <f t="shared" si="33"/>
        <v>0.39999999999999997</v>
      </c>
      <c r="AR30" s="160">
        <f t="shared" si="4"/>
        <v>0</v>
      </c>
      <c r="AS30" s="146">
        <f t="shared" si="34"/>
        <v>0</v>
      </c>
      <c r="AT30" s="159">
        <f t="shared" si="35"/>
        <v>0.39999999999999997</v>
      </c>
      <c r="AU30" s="160">
        <f t="shared" si="5"/>
        <v>0</v>
      </c>
      <c r="AV30" s="146">
        <f t="shared" si="36"/>
        <v>0</v>
      </c>
      <c r="AW30" s="159">
        <f t="shared" si="37"/>
        <v>0.39999999999999997</v>
      </c>
      <c r="AX30" s="160">
        <f t="shared" si="6"/>
        <v>0</v>
      </c>
      <c r="AY30" s="146">
        <f t="shared" si="38"/>
        <v>0</v>
      </c>
      <c r="AZ30" s="159">
        <f t="shared" si="39"/>
        <v>0.39999999999999997</v>
      </c>
      <c r="BA30" s="160">
        <f t="shared" si="7"/>
        <v>0</v>
      </c>
      <c r="BB30" s="146">
        <f t="shared" si="40"/>
        <v>0</v>
      </c>
      <c r="BC30" s="159">
        <f t="shared" si="41"/>
        <v>0.39999999999999997</v>
      </c>
      <c r="BD30" s="160">
        <f t="shared" si="8"/>
        <v>0</v>
      </c>
      <c r="BE30" s="146">
        <f t="shared" si="42"/>
        <v>0</v>
      </c>
      <c r="BF30" s="159">
        <f t="shared" si="43"/>
        <v>0.39999999999999997</v>
      </c>
      <c r="BG30" s="160">
        <f t="shared" si="9"/>
        <v>0</v>
      </c>
      <c r="BH30" s="146">
        <f t="shared" si="44"/>
        <v>0</v>
      </c>
      <c r="BI30" s="159">
        <f t="shared" si="45"/>
        <v>0.39999999999999997</v>
      </c>
      <c r="BJ30" s="160">
        <f t="shared" si="10"/>
        <v>0</v>
      </c>
      <c r="BK30" s="148">
        <f t="shared" si="46"/>
        <v>0</v>
      </c>
      <c r="BL30" s="159">
        <f t="shared" si="47"/>
        <v>0.39999999999999997</v>
      </c>
      <c r="BM30" s="160">
        <f t="shared" si="11"/>
        <v>0</v>
      </c>
      <c r="BN30" s="86"/>
      <c r="BO30" s="166"/>
      <c r="BP30" s="123"/>
      <c r="BQ30" s="123"/>
      <c r="BR30" s="146">
        <f t="shared" si="48"/>
        <v>0</v>
      </c>
      <c r="BS30" s="159">
        <f t="shared" si="49"/>
        <v>0.39999999999999997</v>
      </c>
      <c r="BT30" s="160">
        <f t="shared" si="12"/>
        <v>0</v>
      </c>
      <c r="BU30" s="146">
        <f t="shared" si="50"/>
        <v>0</v>
      </c>
      <c r="BV30" s="159">
        <f t="shared" si="51"/>
        <v>0.39999999999999997</v>
      </c>
      <c r="BW30" s="160">
        <f t="shared" si="13"/>
        <v>0</v>
      </c>
      <c r="BX30" s="148">
        <f t="shared" si="52"/>
        <v>0</v>
      </c>
      <c r="BY30" s="159">
        <f t="shared" si="53"/>
        <v>0.39999999999999997</v>
      </c>
      <c r="BZ30" s="160">
        <f t="shared" si="14"/>
        <v>0</v>
      </c>
      <c r="CA30" s="146">
        <f t="shared" si="69"/>
        <v>0</v>
      </c>
      <c r="CB30" s="159">
        <f t="shared" si="54"/>
        <v>0.39999999999999997</v>
      </c>
      <c r="CC30" s="160">
        <f t="shared" si="15"/>
        <v>0</v>
      </c>
      <c r="CD30" s="146">
        <f t="shared" si="55"/>
        <v>0</v>
      </c>
      <c r="CE30" s="159">
        <f t="shared" si="56"/>
        <v>0.39999999999999997</v>
      </c>
      <c r="CF30" s="160">
        <f t="shared" si="16"/>
        <v>0</v>
      </c>
      <c r="CG30" s="146">
        <f t="shared" si="57"/>
        <v>0</v>
      </c>
      <c r="CH30" s="159">
        <f t="shared" si="58"/>
        <v>0.39999999999999997</v>
      </c>
      <c r="CI30" s="160">
        <f t="shared" si="17"/>
        <v>0</v>
      </c>
      <c r="CJ30" s="146">
        <f t="shared" si="59"/>
        <v>0</v>
      </c>
      <c r="CK30" s="159">
        <f t="shared" si="60"/>
        <v>0.39999999999999997</v>
      </c>
      <c r="CL30" s="160">
        <f t="shared" si="18"/>
        <v>0</v>
      </c>
      <c r="CM30" s="146">
        <f t="shared" si="61"/>
        <v>0</v>
      </c>
      <c r="CN30" s="159">
        <f t="shared" si="62"/>
        <v>0.39999999999999997</v>
      </c>
      <c r="CO30" s="160">
        <f t="shared" si="19"/>
        <v>0</v>
      </c>
      <c r="CP30" s="146">
        <f t="shared" si="70"/>
        <v>0</v>
      </c>
      <c r="CQ30" s="159">
        <f t="shared" si="63"/>
        <v>0.39999999999999997</v>
      </c>
      <c r="CR30" s="160">
        <f t="shared" si="20"/>
        <v>0</v>
      </c>
      <c r="CS30" s="146">
        <f t="shared" si="71"/>
        <v>0</v>
      </c>
      <c r="CT30" s="159">
        <f t="shared" si="64"/>
        <v>0.39999999999999997</v>
      </c>
      <c r="CU30" s="160">
        <f t="shared" si="21"/>
        <v>0</v>
      </c>
      <c r="CV30" s="146">
        <f t="shared" si="65"/>
        <v>0</v>
      </c>
      <c r="CW30" s="159">
        <f t="shared" si="66"/>
        <v>0.39999999999999997</v>
      </c>
      <c r="CX30" s="160">
        <f t="shared" si="22"/>
        <v>0</v>
      </c>
      <c r="CY30" s="148">
        <f t="shared" si="67"/>
        <v>0</v>
      </c>
      <c r="CZ30" s="159">
        <f t="shared" si="68"/>
        <v>0.39999999999999997</v>
      </c>
      <c r="DA30" s="160">
        <f t="shared" si="23"/>
        <v>0</v>
      </c>
    </row>
    <row r="31" spans="1:105" hidden="1">
      <c r="A31" s="119" t="str">
        <f>"Mengde "&amp;$D$5</f>
        <v xml:space="preserve">Mengde </v>
      </c>
      <c r="B31" s="86"/>
      <c r="C31" s="164">
        <f>BB15</f>
        <v>0</v>
      </c>
      <c r="D31" s="164">
        <f t="shared" si="72"/>
        <v>0</v>
      </c>
      <c r="E31" s="165">
        <f>BE15</f>
        <v>0</v>
      </c>
      <c r="G31" s="119" t="str">
        <f>"Mengde "&amp;$E$5</f>
        <v xml:space="preserve">Mengde </v>
      </c>
      <c r="H31" s="86"/>
      <c r="I31" s="164">
        <f>CP15</f>
        <v>0</v>
      </c>
      <c r="J31" s="164">
        <f t="shared" si="73"/>
        <v>0</v>
      </c>
      <c r="K31" s="165">
        <f>CS15</f>
        <v>0</v>
      </c>
      <c r="AA31" s="166"/>
      <c r="AB31" s="123"/>
      <c r="AC31" s="123"/>
      <c r="AD31" s="146">
        <f t="shared" si="24"/>
        <v>0</v>
      </c>
      <c r="AE31" s="159">
        <f t="shared" si="25"/>
        <v>0.44999999999999996</v>
      </c>
      <c r="AF31" s="160">
        <f t="shared" si="0"/>
        <v>0</v>
      </c>
      <c r="AG31" s="146">
        <f t="shared" si="26"/>
        <v>0</v>
      </c>
      <c r="AH31" s="159">
        <f t="shared" si="27"/>
        <v>0.44999999999999996</v>
      </c>
      <c r="AI31" s="160">
        <f t="shared" si="1"/>
        <v>0</v>
      </c>
      <c r="AJ31" s="148">
        <f t="shared" si="28"/>
        <v>0</v>
      </c>
      <c r="AK31" s="159">
        <f t="shared" si="29"/>
        <v>0.44999999999999996</v>
      </c>
      <c r="AL31" s="160">
        <f t="shared" si="2"/>
        <v>0</v>
      </c>
      <c r="AM31" s="146">
        <f t="shared" si="30"/>
        <v>0</v>
      </c>
      <c r="AN31" s="159">
        <f t="shared" si="31"/>
        <v>0.44999999999999996</v>
      </c>
      <c r="AO31" s="160">
        <f t="shared" si="3"/>
        <v>0</v>
      </c>
      <c r="AP31" s="146">
        <f t="shared" si="32"/>
        <v>0</v>
      </c>
      <c r="AQ31" s="159">
        <f t="shared" si="33"/>
        <v>0.44999999999999996</v>
      </c>
      <c r="AR31" s="160">
        <f t="shared" si="4"/>
        <v>0</v>
      </c>
      <c r="AS31" s="146">
        <f t="shared" si="34"/>
        <v>0</v>
      </c>
      <c r="AT31" s="159">
        <f t="shared" si="35"/>
        <v>0.44999999999999996</v>
      </c>
      <c r="AU31" s="160">
        <f t="shared" si="5"/>
        <v>0</v>
      </c>
      <c r="AV31" s="146">
        <f t="shared" si="36"/>
        <v>0</v>
      </c>
      <c r="AW31" s="159">
        <f t="shared" si="37"/>
        <v>0.44999999999999996</v>
      </c>
      <c r="AX31" s="160">
        <f t="shared" si="6"/>
        <v>0</v>
      </c>
      <c r="AY31" s="146">
        <f t="shared" si="38"/>
        <v>0</v>
      </c>
      <c r="AZ31" s="159">
        <f t="shared" si="39"/>
        <v>0.44999999999999996</v>
      </c>
      <c r="BA31" s="160">
        <f t="shared" si="7"/>
        <v>0</v>
      </c>
      <c r="BB31" s="146">
        <f t="shared" si="40"/>
        <v>0</v>
      </c>
      <c r="BC31" s="159">
        <f t="shared" si="41"/>
        <v>0.44999999999999996</v>
      </c>
      <c r="BD31" s="160">
        <f t="shared" si="8"/>
        <v>0</v>
      </c>
      <c r="BE31" s="146">
        <f t="shared" si="42"/>
        <v>0</v>
      </c>
      <c r="BF31" s="159">
        <f t="shared" si="43"/>
        <v>0.44999999999999996</v>
      </c>
      <c r="BG31" s="160">
        <f t="shared" si="9"/>
        <v>0</v>
      </c>
      <c r="BH31" s="146">
        <f t="shared" si="44"/>
        <v>0</v>
      </c>
      <c r="BI31" s="159">
        <f t="shared" si="45"/>
        <v>0.44999999999999996</v>
      </c>
      <c r="BJ31" s="160">
        <f t="shared" si="10"/>
        <v>0</v>
      </c>
      <c r="BK31" s="148">
        <f t="shared" si="46"/>
        <v>0</v>
      </c>
      <c r="BL31" s="159">
        <f t="shared" si="47"/>
        <v>0.44999999999999996</v>
      </c>
      <c r="BM31" s="160">
        <f t="shared" si="11"/>
        <v>0</v>
      </c>
      <c r="BN31" s="86"/>
      <c r="BO31" s="166"/>
      <c r="BP31" s="123"/>
      <c r="BQ31" s="123"/>
      <c r="BR31" s="146">
        <f t="shared" si="48"/>
        <v>0</v>
      </c>
      <c r="BS31" s="159">
        <f t="shared" si="49"/>
        <v>0.44999999999999996</v>
      </c>
      <c r="BT31" s="160">
        <f t="shared" si="12"/>
        <v>0</v>
      </c>
      <c r="BU31" s="146">
        <f t="shared" si="50"/>
        <v>0</v>
      </c>
      <c r="BV31" s="159">
        <f t="shared" si="51"/>
        <v>0.44999999999999996</v>
      </c>
      <c r="BW31" s="160">
        <f t="shared" si="13"/>
        <v>0</v>
      </c>
      <c r="BX31" s="148">
        <f t="shared" si="52"/>
        <v>0</v>
      </c>
      <c r="BY31" s="159">
        <f t="shared" si="53"/>
        <v>0.44999999999999996</v>
      </c>
      <c r="BZ31" s="160">
        <f t="shared" si="14"/>
        <v>0</v>
      </c>
      <c r="CA31" s="146">
        <f t="shared" si="69"/>
        <v>0</v>
      </c>
      <c r="CB31" s="159">
        <f t="shared" si="54"/>
        <v>0.44999999999999996</v>
      </c>
      <c r="CC31" s="160">
        <f t="shared" si="15"/>
        <v>0</v>
      </c>
      <c r="CD31" s="146">
        <f t="shared" si="55"/>
        <v>0</v>
      </c>
      <c r="CE31" s="159">
        <f t="shared" si="56"/>
        <v>0.44999999999999996</v>
      </c>
      <c r="CF31" s="160">
        <f t="shared" si="16"/>
        <v>0</v>
      </c>
      <c r="CG31" s="146">
        <f t="shared" si="57"/>
        <v>0</v>
      </c>
      <c r="CH31" s="159">
        <f t="shared" si="58"/>
        <v>0.44999999999999996</v>
      </c>
      <c r="CI31" s="160">
        <f t="shared" si="17"/>
        <v>0</v>
      </c>
      <c r="CJ31" s="146">
        <f t="shared" si="59"/>
        <v>0</v>
      </c>
      <c r="CK31" s="159">
        <f t="shared" si="60"/>
        <v>0.44999999999999996</v>
      </c>
      <c r="CL31" s="160">
        <f t="shared" si="18"/>
        <v>0</v>
      </c>
      <c r="CM31" s="146">
        <f t="shared" si="61"/>
        <v>0</v>
      </c>
      <c r="CN31" s="159">
        <f t="shared" si="62"/>
        <v>0.44999999999999996</v>
      </c>
      <c r="CO31" s="160">
        <f t="shared" si="19"/>
        <v>0</v>
      </c>
      <c r="CP31" s="146">
        <f t="shared" si="70"/>
        <v>0</v>
      </c>
      <c r="CQ31" s="159">
        <f t="shared" si="63"/>
        <v>0.44999999999999996</v>
      </c>
      <c r="CR31" s="160">
        <f t="shared" si="20"/>
        <v>0</v>
      </c>
      <c r="CS31" s="146">
        <f t="shared" si="71"/>
        <v>0</v>
      </c>
      <c r="CT31" s="159">
        <f t="shared" si="64"/>
        <v>0.44999999999999996</v>
      </c>
      <c r="CU31" s="160">
        <f t="shared" si="21"/>
        <v>0</v>
      </c>
      <c r="CV31" s="146">
        <f t="shared" si="65"/>
        <v>0</v>
      </c>
      <c r="CW31" s="159">
        <f t="shared" si="66"/>
        <v>0.44999999999999996</v>
      </c>
      <c r="CX31" s="160">
        <f t="shared" si="22"/>
        <v>0</v>
      </c>
      <c r="CY31" s="148">
        <f t="shared" si="67"/>
        <v>0</v>
      </c>
      <c r="CZ31" s="159">
        <f t="shared" si="68"/>
        <v>0.44999999999999996</v>
      </c>
      <c r="DA31" s="160">
        <f t="shared" si="23"/>
        <v>0</v>
      </c>
    </row>
    <row r="32" spans="1:105" hidden="1">
      <c r="A32" s="141" t="str">
        <f>"Faste k. "&amp;$D$5</f>
        <v xml:space="preserve">Faste k. </v>
      </c>
      <c r="B32" s="167"/>
      <c r="C32" s="168">
        <f>BH15</f>
        <v>0</v>
      </c>
      <c r="D32" s="168">
        <f t="shared" si="72"/>
        <v>0</v>
      </c>
      <c r="E32" s="169">
        <f>BK15</f>
        <v>0</v>
      </c>
      <c r="G32" s="141" t="str">
        <f>"Faste k. "&amp;$E$5</f>
        <v xml:space="preserve">Faste k. </v>
      </c>
      <c r="H32" s="167"/>
      <c r="I32" s="168">
        <f>CV15</f>
        <v>0</v>
      </c>
      <c r="J32" s="168">
        <f t="shared" si="73"/>
        <v>0</v>
      </c>
      <c r="K32" s="169">
        <f>CY15</f>
        <v>0</v>
      </c>
      <c r="AA32" s="166"/>
      <c r="AB32" s="123"/>
      <c r="AC32" s="123"/>
      <c r="AD32" s="146">
        <f t="shared" si="24"/>
        <v>0</v>
      </c>
      <c r="AE32" s="159">
        <f t="shared" si="25"/>
        <v>0.49999999999999994</v>
      </c>
      <c r="AF32" s="160">
        <f t="shared" si="0"/>
        <v>0</v>
      </c>
      <c r="AG32" s="146">
        <f t="shared" si="26"/>
        <v>0</v>
      </c>
      <c r="AH32" s="159">
        <f t="shared" si="27"/>
        <v>0.49999999999999994</v>
      </c>
      <c r="AI32" s="160">
        <f t="shared" si="1"/>
        <v>0</v>
      </c>
      <c r="AJ32" s="148">
        <f t="shared" si="28"/>
        <v>0</v>
      </c>
      <c r="AK32" s="159">
        <f t="shared" si="29"/>
        <v>0.49999999999999994</v>
      </c>
      <c r="AL32" s="160">
        <f t="shared" si="2"/>
        <v>0</v>
      </c>
      <c r="AM32" s="146">
        <f t="shared" si="30"/>
        <v>0</v>
      </c>
      <c r="AN32" s="159">
        <f t="shared" si="31"/>
        <v>0.49999999999999994</v>
      </c>
      <c r="AO32" s="160">
        <f t="shared" si="3"/>
        <v>0</v>
      </c>
      <c r="AP32" s="146">
        <f t="shared" si="32"/>
        <v>0</v>
      </c>
      <c r="AQ32" s="159">
        <f t="shared" si="33"/>
        <v>0.49999999999999994</v>
      </c>
      <c r="AR32" s="160">
        <f t="shared" si="4"/>
        <v>0</v>
      </c>
      <c r="AS32" s="146">
        <f t="shared" si="34"/>
        <v>0</v>
      </c>
      <c r="AT32" s="159">
        <f t="shared" si="35"/>
        <v>0.49999999999999994</v>
      </c>
      <c r="AU32" s="160">
        <f t="shared" si="5"/>
        <v>0</v>
      </c>
      <c r="AV32" s="146">
        <f t="shared" si="36"/>
        <v>0</v>
      </c>
      <c r="AW32" s="159">
        <f t="shared" si="37"/>
        <v>0.49999999999999994</v>
      </c>
      <c r="AX32" s="160">
        <f t="shared" si="6"/>
        <v>0</v>
      </c>
      <c r="AY32" s="146">
        <f t="shared" si="38"/>
        <v>0</v>
      </c>
      <c r="AZ32" s="159">
        <f t="shared" si="39"/>
        <v>0.49999999999999994</v>
      </c>
      <c r="BA32" s="160">
        <f t="shared" si="7"/>
        <v>0</v>
      </c>
      <c r="BB32" s="146">
        <f t="shared" si="40"/>
        <v>0</v>
      </c>
      <c r="BC32" s="159">
        <f t="shared" si="41"/>
        <v>0.49999999999999994</v>
      </c>
      <c r="BD32" s="160">
        <f t="shared" si="8"/>
        <v>0</v>
      </c>
      <c r="BE32" s="146">
        <f t="shared" si="42"/>
        <v>0</v>
      </c>
      <c r="BF32" s="159">
        <f t="shared" si="43"/>
        <v>0.49999999999999994</v>
      </c>
      <c r="BG32" s="160">
        <f t="shared" si="9"/>
        <v>0</v>
      </c>
      <c r="BH32" s="146">
        <f t="shared" si="44"/>
        <v>0</v>
      </c>
      <c r="BI32" s="159">
        <f t="shared" si="45"/>
        <v>0.49999999999999994</v>
      </c>
      <c r="BJ32" s="160">
        <f t="shared" si="10"/>
        <v>0</v>
      </c>
      <c r="BK32" s="148">
        <f t="shared" si="46"/>
        <v>0</v>
      </c>
      <c r="BL32" s="159">
        <f t="shared" si="47"/>
        <v>0.49999999999999994</v>
      </c>
      <c r="BM32" s="160">
        <f t="shared" si="11"/>
        <v>0</v>
      </c>
      <c r="BN32" s="86"/>
      <c r="BO32" s="166"/>
      <c r="BP32" s="123"/>
      <c r="BQ32" s="123"/>
      <c r="BR32" s="146">
        <f t="shared" si="48"/>
        <v>0</v>
      </c>
      <c r="BS32" s="159">
        <f t="shared" si="49"/>
        <v>0.49999999999999994</v>
      </c>
      <c r="BT32" s="160">
        <f t="shared" si="12"/>
        <v>0</v>
      </c>
      <c r="BU32" s="146">
        <f t="shared" si="50"/>
        <v>0</v>
      </c>
      <c r="BV32" s="159">
        <f t="shared" si="51"/>
        <v>0.49999999999999994</v>
      </c>
      <c r="BW32" s="160">
        <f t="shared" si="13"/>
        <v>0</v>
      </c>
      <c r="BX32" s="148">
        <f t="shared" si="52"/>
        <v>0</v>
      </c>
      <c r="BY32" s="159">
        <f t="shared" si="53"/>
        <v>0.49999999999999994</v>
      </c>
      <c r="BZ32" s="160">
        <f t="shared" si="14"/>
        <v>0</v>
      </c>
      <c r="CA32" s="146">
        <f t="shared" si="69"/>
        <v>0</v>
      </c>
      <c r="CB32" s="159">
        <f t="shared" si="54"/>
        <v>0.49999999999999994</v>
      </c>
      <c r="CC32" s="160">
        <f t="shared" si="15"/>
        <v>0</v>
      </c>
      <c r="CD32" s="146">
        <f t="shared" si="55"/>
        <v>0</v>
      </c>
      <c r="CE32" s="159">
        <f t="shared" si="56"/>
        <v>0.49999999999999994</v>
      </c>
      <c r="CF32" s="160">
        <f t="shared" si="16"/>
        <v>0</v>
      </c>
      <c r="CG32" s="146">
        <f t="shared" si="57"/>
        <v>0</v>
      </c>
      <c r="CH32" s="159">
        <f t="shared" si="58"/>
        <v>0.49999999999999994</v>
      </c>
      <c r="CI32" s="160">
        <f t="shared" si="17"/>
        <v>0</v>
      </c>
      <c r="CJ32" s="146">
        <f t="shared" si="59"/>
        <v>0</v>
      </c>
      <c r="CK32" s="159">
        <f t="shared" si="60"/>
        <v>0.49999999999999994</v>
      </c>
      <c r="CL32" s="160">
        <f t="shared" si="18"/>
        <v>0</v>
      </c>
      <c r="CM32" s="146">
        <f t="shared" si="61"/>
        <v>0</v>
      </c>
      <c r="CN32" s="159">
        <f t="shared" si="62"/>
        <v>0.49999999999999994</v>
      </c>
      <c r="CO32" s="160">
        <f t="shared" si="19"/>
        <v>0</v>
      </c>
      <c r="CP32" s="146">
        <f t="shared" si="70"/>
        <v>0</v>
      </c>
      <c r="CQ32" s="159">
        <f t="shared" si="63"/>
        <v>0.49999999999999994</v>
      </c>
      <c r="CR32" s="160">
        <f t="shared" si="20"/>
        <v>0</v>
      </c>
      <c r="CS32" s="146">
        <f t="shared" si="71"/>
        <v>0</v>
      </c>
      <c r="CT32" s="159">
        <f t="shared" si="64"/>
        <v>0.49999999999999994</v>
      </c>
      <c r="CU32" s="160">
        <f t="shared" si="21"/>
        <v>0</v>
      </c>
      <c r="CV32" s="146">
        <f t="shared" si="65"/>
        <v>0</v>
      </c>
      <c r="CW32" s="159">
        <f t="shared" si="66"/>
        <v>0.49999999999999994</v>
      </c>
      <c r="CX32" s="160">
        <f t="shared" si="22"/>
        <v>0</v>
      </c>
      <c r="CY32" s="148">
        <f t="shared" si="67"/>
        <v>0</v>
      </c>
      <c r="CZ32" s="159">
        <f t="shared" si="68"/>
        <v>0.49999999999999994</v>
      </c>
      <c r="DA32" s="160">
        <f t="shared" si="23"/>
        <v>0</v>
      </c>
    </row>
    <row r="33" spans="1:105" hidden="1">
      <c r="AA33" s="166"/>
      <c r="AB33" s="123"/>
      <c r="AC33" s="123"/>
      <c r="AD33" s="146">
        <f t="shared" si="24"/>
        <v>0</v>
      </c>
      <c r="AE33" s="159">
        <f t="shared" si="25"/>
        <v>0.54999999999999993</v>
      </c>
      <c r="AF33" s="160">
        <f t="shared" si="0"/>
        <v>0</v>
      </c>
      <c r="AG33" s="146">
        <f t="shared" si="26"/>
        <v>0</v>
      </c>
      <c r="AH33" s="159">
        <f t="shared" si="27"/>
        <v>0.54999999999999993</v>
      </c>
      <c r="AI33" s="160">
        <f t="shared" si="1"/>
        <v>0</v>
      </c>
      <c r="AJ33" s="148">
        <f t="shared" si="28"/>
        <v>0</v>
      </c>
      <c r="AK33" s="159">
        <f t="shared" si="29"/>
        <v>0.54999999999999993</v>
      </c>
      <c r="AL33" s="160">
        <f t="shared" si="2"/>
        <v>0</v>
      </c>
      <c r="AM33" s="146">
        <f t="shared" si="30"/>
        <v>0</v>
      </c>
      <c r="AN33" s="159">
        <f t="shared" si="31"/>
        <v>0.54999999999999993</v>
      </c>
      <c r="AO33" s="160">
        <f t="shared" si="3"/>
        <v>0</v>
      </c>
      <c r="AP33" s="146">
        <f t="shared" si="32"/>
        <v>0</v>
      </c>
      <c r="AQ33" s="159">
        <f t="shared" si="33"/>
        <v>0.54999999999999993</v>
      </c>
      <c r="AR33" s="160">
        <f t="shared" si="4"/>
        <v>0</v>
      </c>
      <c r="AS33" s="146">
        <f t="shared" si="34"/>
        <v>0</v>
      </c>
      <c r="AT33" s="159">
        <f t="shared" si="35"/>
        <v>0.54999999999999993</v>
      </c>
      <c r="AU33" s="160">
        <f t="shared" si="5"/>
        <v>0</v>
      </c>
      <c r="AV33" s="146">
        <f t="shared" si="36"/>
        <v>0</v>
      </c>
      <c r="AW33" s="159">
        <f t="shared" si="37"/>
        <v>0.54999999999999993</v>
      </c>
      <c r="AX33" s="160">
        <f t="shared" si="6"/>
        <v>0</v>
      </c>
      <c r="AY33" s="146">
        <f t="shared" si="38"/>
        <v>0</v>
      </c>
      <c r="AZ33" s="159">
        <f t="shared" si="39"/>
        <v>0.54999999999999993</v>
      </c>
      <c r="BA33" s="160">
        <f t="shared" si="7"/>
        <v>0</v>
      </c>
      <c r="BB33" s="146">
        <f t="shared" si="40"/>
        <v>0</v>
      </c>
      <c r="BC33" s="159">
        <f t="shared" si="41"/>
        <v>0.54999999999999993</v>
      </c>
      <c r="BD33" s="160">
        <f t="shared" si="8"/>
        <v>0</v>
      </c>
      <c r="BE33" s="146">
        <f t="shared" si="42"/>
        <v>0</v>
      </c>
      <c r="BF33" s="159">
        <f t="shared" si="43"/>
        <v>0.54999999999999993</v>
      </c>
      <c r="BG33" s="160">
        <f t="shared" si="9"/>
        <v>0</v>
      </c>
      <c r="BH33" s="146">
        <f t="shared" si="44"/>
        <v>0</v>
      </c>
      <c r="BI33" s="159">
        <f t="shared" si="45"/>
        <v>0.54999999999999993</v>
      </c>
      <c r="BJ33" s="160">
        <f t="shared" si="10"/>
        <v>0</v>
      </c>
      <c r="BK33" s="148">
        <f t="shared" si="46"/>
        <v>0</v>
      </c>
      <c r="BL33" s="159">
        <f t="shared" si="47"/>
        <v>0.54999999999999993</v>
      </c>
      <c r="BM33" s="160">
        <f t="shared" si="11"/>
        <v>0</v>
      </c>
      <c r="BN33" s="86"/>
      <c r="BO33" s="166"/>
      <c r="BP33" s="123"/>
      <c r="BQ33" s="123"/>
      <c r="BR33" s="146">
        <f t="shared" si="48"/>
        <v>0</v>
      </c>
      <c r="BS33" s="159">
        <f t="shared" si="49"/>
        <v>0.54999999999999993</v>
      </c>
      <c r="BT33" s="160">
        <f t="shared" si="12"/>
        <v>0</v>
      </c>
      <c r="BU33" s="146">
        <f t="shared" si="50"/>
        <v>0</v>
      </c>
      <c r="BV33" s="159">
        <f t="shared" si="51"/>
        <v>0.54999999999999993</v>
      </c>
      <c r="BW33" s="160">
        <f t="shared" si="13"/>
        <v>0</v>
      </c>
      <c r="BX33" s="148">
        <f t="shared" si="52"/>
        <v>0</v>
      </c>
      <c r="BY33" s="159">
        <f t="shared" si="53"/>
        <v>0.54999999999999993</v>
      </c>
      <c r="BZ33" s="160">
        <f t="shared" si="14"/>
        <v>0</v>
      </c>
      <c r="CA33" s="146">
        <f t="shared" si="69"/>
        <v>0</v>
      </c>
      <c r="CB33" s="159">
        <f t="shared" si="54"/>
        <v>0.54999999999999993</v>
      </c>
      <c r="CC33" s="160">
        <f t="shared" si="15"/>
        <v>0</v>
      </c>
      <c r="CD33" s="146">
        <f t="shared" si="55"/>
        <v>0</v>
      </c>
      <c r="CE33" s="159">
        <f t="shared" si="56"/>
        <v>0.54999999999999993</v>
      </c>
      <c r="CF33" s="160">
        <f t="shared" si="16"/>
        <v>0</v>
      </c>
      <c r="CG33" s="146">
        <f t="shared" si="57"/>
        <v>0</v>
      </c>
      <c r="CH33" s="159">
        <f t="shared" si="58"/>
        <v>0.54999999999999993</v>
      </c>
      <c r="CI33" s="160">
        <f t="shared" si="17"/>
        <v>0</v>
      </c>
      <c r="CJ33" s="146">
        <f t="shared" si="59"/>
        <v>0</v>
      </c>
      <c r="CK33" s="159">
        <f t="shared" si="60"/>
        <v>0.54999999999999993</v>
      </c>
      <c r="CL33" s="160">
        <f t="shared" si="18"/>
        <v>0</v>
      </c>
      <c r="CM33" s="146">
        <f t="shared" si="61"/>
        <v>0</v>
      </c>
      <c r="CN33" s="159">
        <f t="shared" si="62"/>
        <v>0.54999999999999993</v>
      </c>
      <c r="CO33" s="160">
        <f t="shared" si="19"/>
        <v>0</v>
      </c>
      <c r="CP33" s="146">
        <f t="shared" si="70"/>
        <v>0</v>
      </c>
      <c r="CQ33" s="159">
        <f t="shared" si="63"/>
        <v>0.54999999999999993</v>
      </c>
      <c r="CR33" s="160">
        <f t="shared" si="20"/>
        <v>0</v>
      </c>
      <c r="CS33" s="146">
        <f t="shared" si="71"/>
        <v>0</v>
      </c>
      <c r="CT33" s="159">
        <f t="shared" si="64"/>
        <v>0.54999999999999993</v>
      </c>
      <c r="CU33" s="160">
        <f t="shared" si="21"/>
        <v>0</v>
      </c>
      <c r="CV33" s="146">
        <f t="shared" si="65"/>
        <v>0</v>
      </c>
      <c r="CW33" s="159">
        <f t="shared" si="66"/>
        <v>0.54999999999999993</v>
      </c>
      <c r="CX33" s="160">
        <f t="shared" si="22"/>
        <v>0</v>
      </c>
      <c r="CY33" s="148">
        <f t="shared" si="67"/>
        <v>0</v>
      </c>
      <c r="CZ33" s="159">
        <f t="shared" si="68"/>
        <v>0.54999999999999993</v>
      </c>
      <c r="DA33" s="160">
        <f t="shared" si="23"/>
        <v>0</v>
      </c>
    </row>
    <row r="34" spans="1:105" hidden="1">
      <c r="A34" s="143" t="str">
        <f>"Ny internrente "&amp;D4&amp;" når basisforutsetningene endres"</f>
        <v>Ny internrente  når basisforutsetningene endres</v>
      </c>
      <c r="B34" s="212"/>
      <c r="C34" s="212"/>
      <c r="D34" s="212"/>
      <c r="E34" s="218"/>
      <c r="G34" s="143" t="str">
        <f>"Ny internrente "&amp;E5&amp;" når basisforutsetningene endres"</f>
        <v>Ny internrente  når basisforutsetningene endres</v>
      </c>
      <c r="H34" s="212"/>
      <c r="I34" s="212"/>
      <c r="J34" s="212"/>
      <c r="K34" s="218"/>
      <c r="AA34" s="166"/>
      <c r="AB34" s="123"/>
      <c r="AC34" s="123"/>
      <c r="AD34" s="146">
        <f t="shared" si="24"/>
        <v>0</v>
      </c>
      <c r="AE34" s="159">
        <f t="shared" si="25"/>
        <v>0.6</v>
      </c>
      <c r="AF34" s="160">
        <f t="shared" si="0"/>
        <v>0</v>
      </c>
      <c r="AG34" s="146">
        <f t="shared" si="26"/>
        <v>0</v>
      </c>
      <c r="AH34" s="159">
        <f t="shared" si="27"/>
        <v>0.6</v>
      </c>
      <c r="AI34" s="160">
        <f t="shared" si="1"/>
        <v>0</v>
      </c>
      <c r="AJ34" s="148">
        <f t="shared" si="28"/>
        <v>0</v>
      </c>
      <c r="AK34" s="159">
        <f t="shared" si="29"/>
        <v>0.6</v>
      </c>
      <c r="AL34" s="160">
        <f t="shared" si="2"/>
        <v>0</v>
      </c>
      <c r="AM34" s="146">
        <f t="shared" si="30"/>
        <v>0</v>
      </c>
      <c r="AN34" s="159">
        <f t="shared" si="31"/>
        <v>0.6</v>
      </c>
      <c r="AO34" s="160">
        <f t="shared" si="3"/>
        <v>0</v>
      </c>
      <c r="AP34" s="146">
        <f t="shared" si="32"/>
        <v>0</v>
      </c>
      <c r="AQ34" s="159">
        <f t="shared" si="33"/>
        <v>0.6</v>
      </c>
      <c r="AR34" s="160">
        <f t="shared" si="4"/>
        <v>0</v>
      </c>
      <c r="AS34" s="146">
        <f t="shared" si="34"/>
        <v>0</v>
      </c>
      <c r="AT34" s="159">
        <f t="shared" si="35"/>
        <v>0.6</v>
      </c>
      <c r="AU34" s="160">
        <f t="shared" si="5"/>
        <v>0</v>
      </c>
      <c r="AV34" s="146">
        <f t="shared" si="36"/>
        <v>0</v>
      </c>
      <c r="AW34" s="159">
        <f t="shared" si="37"/>
        <v>0.6</v>
      </c>
      <c r="AX34" s="160">
        <f t="shared" si="6"/>
        <v>0</v>
      </c>
      <c r="AY34" s="146">
        <f t="shared" si="38"/>
        <v>0</v>
      </c>
      <c r="AZ34" s="159">
        <f t="shared" si="39"/>
        <v>0.6</v>
      </c>
      <c r="BA34" s="160">
        <f t="shared" si="7"/>
        <v>0</v>
      </c>
      <c r="BB34" s="146">
        <f t="shared" si="40"/>
        <v>0</v>
      </c>
      <c r="BC34" s="159">
        <f t="shared" si="41"/>
        <v>0.6</v>
      </c>
      <c r="BD34" s="160">
        <f t="shared" si="8"/>
        <v>0</v>
      </c>
      <c r="BE34" s="146">
        <f t="shared" si="42"/>
        <v>0</v>
      </c>
      <c r="BF34" s="159">
        <f t="shared" si="43"/>
        <v>0.6</v>
      </c>
      <c r="BG34" s="160">
        <f t="shared" si="9"/>
        <v>0</v>
      </c>
      <c r="BH34" s="146">
        <f t="shared" si="44"/>
        <v>0</v>
      </c>
      <c r="BI34" s="159">
        <f t="shared" si="45"/>
        <v>0.6</v>
      </c>
      <c r="BJ34" s="160">
        <f t="shared" si="10"/>
        <v>0</v>
      </c>
      <c r="BK34" s="148">
        <f t="shared" si="46"/>
        <v>0</v>
      </c>
      <c r="BL34" s="159">
        <f t="shared" si="47"/>
        <v>0.6</v>
      </c>
      <c r="BM34" s="160">
        <f t="shared" si="11"/>
        <v>0</v>
      </c>
      <c r="BN34" s="86"/>
      <c r="BO34" s="166"/>
      <c r="BP34" s="123"/>
      <c r="BQ34" s="123"/>
      <c r="BR34" s="146">
        <f t="shared" si="48"/>
        <v>0</v>
      </c>
      <c r="BS34" s="159">
        <f t="shared" si="49"/>
        <v>0.6</v>
      </c>
      <c r="BT34" s="160">
        <f t="shared" si="12"/>
        <v>0</v>
      </c>
      <c r="BU34" s="146">
        <f t="shared" si="50"/>
        <v>0</v>
      </c>
      <c r="BV34" s="159">
        <f t="shared" si="51"/>
        <v>0.6</v>
      </c>
      <c r="BW34" s="160">
        <f t="shared" si="13"/>
        <v>0</v>
      </c>
      <c r="BX34" s="148">
        <f t="shared" si="52"/>
        <v>0</v>
      </c>
      <c r="BY34" s="159">
        <f t="shared" si="53"/>
        <v>0.6</v>
      </c>
      <c r="BZ34" s="160">
        <f t="shared" si="14"/>
        <v>0</v>
      </c>
      <c r="CA34" s="146">
        <f t="shared" si="69"/>
        <v>0</v>
      </c>
      <c r="CB34" s="159">
        <f t="shared" si="54"/>
        <v>0.6</v>
      </c>
      <c r="CC34" s="160">
        <f t="shared" si="15"/>
        <v>0</v>
      </c>
      <c r="CD34" s="146">
        <f t="shared" si="55"/>
        <v>0</v>
      </c>
      <c r="CE34" s="159">
        <f t="shared" si="56"/>
        <v>0.6</v>
      </c>
      <c r="CF34" s="160">
        <f t="shared" si="16"/>
        <v>0</v>
      </c>
      <c r="CG34" s="146">
        <f t="shared" si="57"/>
        <v>0</v>
      </c>
      <c r="CH34" s="159">
        <f t="shared" si="58"/>
        <v>0.6</v>
      </c>
      <c r="CI34" s="160">
        <f t="shared" si="17"/>
        <v>0</v>
      </c>
      <c r="CJ34" s="146">
        <f t="shared" si="59"/>
        <v>0</v>
      </c>
      <c r="CK34" s="159">
        <f t="shared" si="60"/>
        <v>0.6</v>
      </c>
      <c r="CL34" s="160">
        <f t="shared" si="18"/>
        <v>0</v>
      </c>
      <c r="CM34" s="146">
        <f t="shared" si="61"/>
        <v>0</v>
      </c>
      <c r="CN34" s="159">
        <f t="shared" si="62"/>
        <v>0.6</v>
      </c>
      <c r="CO34" s="160">
        <f t="shared" si="19"/>
        <v>0</v>
      </c>
      <c r="CP34" s="146">
        <f t="shared" si="70"/>
        <v>0</v>
      </c>
      <c r="CQ34" s="159">
        <f t="shared" si="63"/>
        <v>0.6</v>
      </c>
      <c r="CR34" s="160">
        <f t="shared" si="20"/>
        <v>0</v>
      </c>
      <c r="CS34" s="146">
        <f t="shared" si="71"/>
        <v>0</v>
      </c>
      <c r="CT34" s="159">
        <f t="shared" si="64"/>
        <v>0.6</v>
      </c>
      <c r="CU34" s="160">
        <f t="shared" si="21"/>
        <v>0</v>
      </c>
      <c r="CV34" s="146">
        <f t="shared" si="65"/>
        <v>0</v>
      </c>
      <c r="CW34" s="159">
        <f t="shared" si="66"/>
        <v>0.6</v>
      </c>
      <c r="CX34" s="160">
        <f t="shared" si="22"/>
        <v>0</v>
      </c>
      <c r="CY34" s="148">
        <f t="shared" si="67"/>
        <v>0</v>
      </c>
      <c r="CZ34" s="159">
        <f t="shared" si="68"/>
        <v>0.6</v>
      </c>
      <c r="DA34" s="160">
        <f t="shared" si="23"/>
        <v>0</v>
      </c>
    </row>
    <row r="35" spans="1:105" hidden="1">
      <c r="A35" s="219" t="s">
        <v>60</v>
      </c>
      <c r="B35" s="87"/>
      <c r="C35" s="175">
        <f>-D20</f>
        <v>-0.1</v>
      </c>
      <c r="D35" s="176">
        <v>0</v>
      </c>
      <c r="E35" s="177">
        <f>+D20</f>
        <v>0.1</v>
      </c>
      <c r="G35" s="219" t="s">
        <v>60</v>
      </c>
      <c r="H35" s="87"/>
      <c r="I35" s="175">
        <f>-D20</f>
        <v>-0.1</v>
      </c>
      <c r="J35" s="220">
        <v>0</v>
      </c>
      <c r="K35" s="177">
        <f>+D20</f>
        <v>0.1</v>
      </c>
      <c r="AA35" s="166"/>
      <c r="AB35" s="123"/>
      <c r="AC35" s="123"/>
      <c r="AD35" s="146">
        <f t="shared" si="24"/>
        <v>0</v>
      </c>
      <c r="AE35" s="159">
        <f t="shared" si="25"/>
        <v>0.65</v>
      </c>
      <c r="AF35" s="160">
        <f t="shared" si="0"/>
        <v>0</v>
      </c>
      <c r="AG35" s="146">
        <f t="shared" si="26"/>
        <v>0</v>
      </c>
      <c r="AH35" s="159">
        <f t="shared" si="27"/>
        <v>0.65</v>
      </c>
      <c r="AI35" s="160">
        <f t="shared" si="1"/>
        <v>0</v>
      </c>
      <c r="AJ35" s="148">
        <f t="shared" si="28"/>
        <v>0</v>
      </c>
      <c r="AK35" s="159">
        <f t="shared" si="29"/>
        <v>0.65</v>
      </c>
      <c r="AL35" s="160">
        <f t="shared" si="2"/>
        <v>0</v>
      </c>
      <c r="AM35" s="146">
        <f t="shared" si="30"/>
        <v>0</v>
      </c>
      <c r="AN35" s="159">
        <f t="shared" si="31"/>
        <v>0.65</v>
      </c>
      <c r="AO35" s="160">
        <f t="shared" si="3"/>
        <v>0</v>
      </c>
      <c r="AP35" s="146">
        <f t="shared" si="32"/>
        <v>0</v>
      </c>
      <c r="AQ35" s="159">
        <f t="shared" si="33"/>
        <v>0.65</v>
      </c>
      <c r="AR35" s="160">
        <f t="shared" si="4"/>
        <v>0</v>
      </c>
      <c r="AS35" s="146">
        <f t="shared" si="34"/>
        <v>0</v>
      </c>
      <c r="AT35" s="159">
        <f t="shared" si="35"/>
        <v>0.65</v>
      </c>
      <c r="AU35" s="160">
        <f t="shared" si="5"/>
        <v>0</v>
      </c>
      <c r="AV35" s="146">
        <f t="shared" si="36"/>
        <v>0</v>
      </c>
      <c r="AW35" s="159">
        <f t="shared" si="37"/>
        <v>0.65</v>
      </c>
      <c r="AX35" s="160">
        <f t="shared" si="6"/>
        <v>0</v>
      </c>
      <c r="AY35" s="146">
        <f t="shared" si="38"/>
        <v>0</v>
      </c>
      <c r="AZ35" s="159">
        <f t="shared" si="39"/>
        <v>0.65</v>
      </c>
      <c r="BA35" s="160">
        <f t="shared" si="7"/>
        <v>0</v>
      </c>
      <c r="BB35" s="146">
        <f t="shared" si="40"/>
        <v>0</v>
      </c>
      <c r="BC35" s="159">
        <f t="shared" si="41"/>
        <v>0.65</v>
      </c>
      <c r="BD35" s="160">
        <f t="shared" si="8"/>
        <v>0</v>
      </c>
      <c r="BE35" s="146">
        <f t="shared" si="42"/>
        <v>0</v>
      </c>
      <c r="BF35" s="159">
        <f t="shared" si="43"/>
        <v>0.65</v>
      </c>
      <c r="BG35" s="160">
        <f t="shared" si="9"/>
        <v>0</v>
      </c>
      <c r="BH35" s="146">
        <f t="shared" si="44"/>
        <v>0</v>
      </c>
      <c r="BI35" s="159">
        <f t="shared" si="45"/>
        <v>0.65</v>
      </c>
      <c r="BJ35" s="160">
        <f t="shared" si="10"/>
        <v>0</v>
      </c>
      <c r="BK35" s="148">
        <f t="shared" si="46"/>
        <v>0</v>
      </c>
      <c r="BL35" s="159">
        <f t="shared" si="47"/>
        <v>0.65</v>
      </c>
      <c r="BM35" s="160">
        <f t="shared" si="11"/>
        <v>0</v>
      </c>
      <c r="BN35" s="86"/>
      <c r="BO35" s="166"/>
      <c r="BP35" s="123"/>
      <c r="BQ35" s="123"/>
      <c r="BR35" s="146">
        <f t="shared" si="48"/>
        <v>0</v>
      </c>
      <c r="BS35" s="159">
        <f t="shared" si="49"/>
        <v>0.65</v>
      </c>
      <c r="BT35" s="160">
        <f t="shared" si="12"/>
        <v>0</v>
      </c>
      <c r="BU35" s="146">
        <f t="shared" si="50"/>
        <v>0</v>
      </c>
      <c r="BV35" s="159">
        <f t="shared" si="51"/>
        <v>0.65</v>
      </c>
      <c r="BW35" s="160">
        <f t="shared" si="13"/>
        <v>0</v>
      </c>
      <c r="BX35" s="148">
        <f t="shared" si="52"/>
        <v>0</v>
      </c>
      <c r="BY35" s="159">
        <f t="shared" si="53"/>
        <v>0.65</v>
      </c>
      <c r="BZ35" s="160">
        <f t="shared" si="14"/>
        <v>0</v>
      </c>
      <c r="CA35" s="146">
        <f t="shared" si="69"/>
        <v>0</v>
      </c>
      <c r="CB35" s="159">
        <f t="shared" si="54"/>
        <v>0.65</v>
      </c>
      <c r="CC35" s="160">
        <f t="shared" si="15"/>
        <v>0</v>
      </c>
      <c r="CD35" s="146">
        <f t="shared" si="55"/>
        <v>0</v>
      </c>
      <c r="CE35" s="159">
        <f t="shared" si="56"/>
        <v>0.65</v>
      </c>
      <c r="CF35" s="160">
        <f t="shared" si="16"/>
        <v>0</v>
      </c>
      <c r="CG35" s="146">
        <f t="shared" si="57"/>
        <v>0</v>
      </c>
      <c r="CH35" s="159">
        <f t="shared" si="58"/>
        <v>0.65</v>
      </c>
      <c r="CI35" s="160">
        <f t="shared" si="17"/>
        <v>0</v>
      </c>
      <c r="CJ35" s="146">
        <f t="shared" si="59"/>
        <v>0</v>
      </c>
      <c r="CK35" s="159">
        <f t="shared" si="60"/>
        <v>0.65</v>
      </c>
      <c r="CL35" s="160">
        <f t="shared" si="18"/>
        <v>0</v>
      </c>
      <c r="CM35" s="146">
        <f t="shared" si="61"/>
        <v>0</v>
      </c>
      <c r="CN35" s="159">
        <f t="shared" si="62"/>
        <v>0.65</v>
      </c>
      <c r="CO35" s="160">
        <f t="shared" si="19"/>
        <v>0</v>
      </c>
      <c r="CP35" s="146">
        <f t="shared" si="70"/>
        <v>0</v>
      </c>
      <c r="CQ35" s="159">
        <f t="shared" si="63"/>
        <v>0.65</v>
      </c>
      <c r="CR35" s="160">
        <f t="shared" si="20"/>
        <v>0</v>
      </c>
      <c r="CS35" s="146">
        <f t="shared" si="71"/>
        <v>0</v>
      </c>
      <c r="CT35" s="159">
        <f t="shared" si="64"/>
        <v>0.65</v>
      </c>
      <c r="CU35" s="160">
        <f t="shared" si="21"/>
        <v>0</v>
      </c>
      <c r="CV35" s="146">
        <f t="shared" si="65"/>
        <v>0</v>
      </c>
      <c r="CW35" s="159">
        <f t="shared" si="66"/>
        <v>0.65</v>
      </c>
      <c r="CX35" s="160">
        <f t="shared" si="22"/>
        <v>0</v>
      </c>
      <c r="CY35" s="148">
        <f t="shared" si="67"/>
        <v>0</v>
      </c>
      <c r="CZ35" s="159">
        <f t="shared" si="68"/>
        <v>0.65</v>
      </c>
      <c r="DA35" s="160">
        <f t="shared" si="23"/>
        <v>0</v>
      </c>
    </row>
    <row r="36" spans="1:105" hidden="1">
      <c r="A36" s="119" t="s">
        <v>28</v>
      </c>
      <c r="B36" s="170"/>
      <c r="C36" s="171" t="str">
        <f>AD17</f>
        <v/>
      </c>
      <c r="D36" s="172" t="str">
        <f t="shared" ref="D36:D41" si="74">$D$17</f>
        <v/>
      </c>
      <c r="E36" s="173" t="str">
        <f>AG17</f>
        <v/>
      </c>
      <c r="G36" s="119" t="s">
        <v>28</v>
      </c>
      <c r="H36" s="170"/>
      <c r="I36" s="171" t="str">
        <f>BR17</f>
        <v/>
      </c>
      <c r="J36" s="172" t="str">
        <f>$E$17</f>
        <v/>
      </c>
      <c r="K36" s="173" t="str">
        <f>BU17</f>
        <v/>
      </c>
      <c r="AA36" s="166"/>
      <c r="AB36" s="123"/>
      <c r="AC36" s="123"/>
      <c r="AD36" s="146">
        <f t="shared" si="24"/>
        <v>0</v>
      </c>
      <c r="AE36" s="159">
        <f t="shared" si="25"/>
        <v>0.70000000000000007</v>
      </c>
      <c r="AF36" s="160">
        <f t="shared" si="0"/>
        <v>0</v>
      </c>
      <c r="AG36" s="146">
        <f t="shared" si="26"/>
        <v>0</v>
      </c>
      <c r="AH36" s="159">
        <f t="shared" si="27"/>
        <v>0.70000000000000007</v>
      </c>
      <c r="AI36" s="160">
        <f t="shared" si="1"/>
        <v>0</v>
      </c>
      <c r="AJ36" s="148">
        <f t="shared" si="28"/>
        <v>0</v>
      </c>
      <c r="AK36" s="159">
        <f t="shared" si="29"/>
        <v>0.70000000000000007</v>
      </c>
      <c r="AL36" s="160">
        <f t="shared" si="2"/>
        <v>0</v>
      </c>
      <c r="AM36" s="146">
        <f t="shared" si="30"/>
        <v>0</v>
      </c>
      <c r="AN36" s="159">
        <f t="shared" si="31"/>
        <v>0.70000000000000007</v>
      </c>
      <c r="AO36" s="160">
        <f t="shared" si="3"/>
        <v>0</v>
      </c>
      <c r="AP36" s="146">
        <f t="shared" si="32"/>
        <v>0</v>
      </c>
      <c r="AQ36" s="159">
        <f t="shared" si="33"/>
        <v>0.70000000000000007</v>
      </c>
      <c r="AR36" s="160">
        <f t="shared" si="4"/>
        <v>0</v>
      </c>
      <c r="AS36" s="146">
        <f t="shared" si="34"/>
        <v>0</v>
      </c>
      <c r="AT36" s="159">
        <f t="shared" si="35"/>
        <v>0.70000000000000007</v>
      </c>
      <c r="AU36" s="160">
        <f t="shared" si="5"/>
        <v>0</v>
      </c>
      <c r="AV36" s="146">
        <f t="shared" si="36"/>
        <v>0</v>
      </c>
      <c r="AW36" s="159">
        <f t="shared" si="37"/>
        <v>0.70000000000000007</v>
      </c>
      <c r="AX36" s="160">
        <f t="shared" si="6"/>
        <v>0</v>
      </c>
      <c r="AY36" s="146">
        <f t="shared" si="38"/>
        <v>0</v>
      </c>
      <c r="AZ36" s="159">
        <f t="shared" si="39"/>
        <v>0.70000000000000007</v>
      </c>
      <c r="BA36" s="160">
        <f t="shared" si="7"/>
        <v>0</v>
      </c>
      <c r="BB36" s="146">
        <f t="shared" si="40"/>
        <v>0</v>
      </c>
      <c r="BC36" s="159">
        <f t="shared" si="41"/>
        <v>0.70000000000000007</v>
      </c>
      <c r="BD36" s="160">
        <f t="shared" si="8"/>
        <v>0</v>
      </c>
      <c r="BE36" s="146">
        <f t="shared" si="42"/>
        <v>0</v>
      </c>
      <c r="BF36" s="159">
        <f t="shared" si="43"/>
        <v>0.70000000000000007</v>
      </c>
      <c r="BG36" s="160">
        <f t="shared" si="9"/>
        <v>0</v>
      </c>
      <c r="BH36" s="146">
        <f t="shared" si="44"/>
        <v>0</v>
      </c>
      <c r="BI36" s="159">
        <f t="shared" si="45"/>
        <v>0.70000000000000007</v>
      </c>
      <c r="BJ36" s="160">
        <f t="shared" si="10"/>
        <v>0</v>
      </c>
      <c r="BK36" s="148">
        <f t="shared" si="46"/>
        <v>0</v>
      </c>
      <c r="BL36" s="159">
        <f t="shared" si="47"/>
        <v>0.70000000000000007</v>
      </c>
      <c r="BM36" s="160">
        <f t="shared" si="11"/>
        <v>0</v>
      </c>
      <c r="BN36" s="86"/>
      <c r="BO36" s="166"/>
      <c r="BP36" s="123"/>
      <c r="BQ36" s="123"/>
      <c r="BR36" s="146">
        <f t="shared" si="48"/>
        <v>0</v>
      </c>
      <c r="BS36" s="159">
        <f t="shared" si="49"/>
        <v>0.70000000000000007</v>
      </c>
      <c r="BT36" s="160">
        <f t="shared" si="12"/>
        <v>0</v>
      </c>
      <c r="BU36" s="146">
        <f t="shared" si="50"/>
        <v>0</v>
      </c>
      <c r="BV36" s="159">
        <f t="shared" si="51"/>
        <v>0.70000000000000007</v>
      </c>
      <c r="BW36" s="160">
        <f t="shared" si="13"/>
        <v>0</v>
      </c>
      <c r="BX36" s="148">
        <f t="shared" si="52"/>
        <v>0</v>
      </c>
      <c r="BY36" s="159">
        <f t="shared" si="53"/>
        <v>0.70000000000000007</v>
      </c>
      <c r="BZ36" s="160">
        <f t="shared" si="14"/>
        <v>0</v>
      </c>
      <c r="CA36" s="146">
        <f t="shared" si="69"/>
        <v>0</v>
      </c>
      <c r="CB36" s="159">
        <f t="shared" si="54"/>
        <v>0.70000000000000007</v>
      </c>
      <c r="CC36" s="160">
        <f t="shared" si="15"/>
        <v>0</v>
      </c>
      <c r="CD36" s="146">
        <f t="shared" si="55"/>
        <v>0</v>
      </c>
      <c r="CE36" s="159">
        <f t="shared" si="56"/>
        <v>0.70000000000000007</v>
      </c>
      <c r="CF36" s="160">
        <f t="shared" si="16"/>
        <v>0</v>
      </c>
      <c r="CG36" s="146">
        <f t="shared" si="57"/>
        <v>0</v>
      </c>
      <c r="CH36" s="159">
        <f t="shared" si="58"/>
        <v>0.70000000000000007</v>
      </c>
      <c r="CI36" s="160">
        <f t="shared" si="17"/>
        <v>0</v>
      </c>
      <c r="CJ36" s="146">
        <f t="shared" si="59"/>
        <v>0</v>
      </c>
      <c r="CK36" s="159">
        <f t="shared" si="60"/>
        <v>0.70000000000000007</v>
      </c>
      <c r="CL36" s="160">
        <f t="shared" si="18"/>
        <v>0</v>
      </c>
      <c r="CM36" s="146">
        <f t="shared" si="61"/>
        <v>0</v>
      </c>
      <c r="CN36" s="159">
        <f t="shared" si="62"/>
        <v>0.70000000000000007</v>
      </c>
      <c r="CO36" s="160">
        <f t="shared" si="19"/>
        <v>0</v>
      </c>
      <c r="CP36" s="146">
        <f t="shared" si="70"/>
        <v>0</v>
      </c>
      <c r="CQ36" s="159">
        <f t="shared" si="63"/>
        <v>0.70000000000000007</v>
      </c>
      <c r="CR36" s="160">
        <f t="shared" si="20"/>
        <v>0</v>
      </c>
      <c r="CS36" s="146">
        <f t="shared" si="71"/>
        <v>0</v>
      </c>
      <c r="CT36" s="159">
        <f t="shared" si="64"/>
        <v>0.70000000000000007</v>
      </c>
      <c r="CU36" s="160">
        <f t="shared" si="21"/>
        <v>0</v>
      </c>
      <c r="CV36" s="146">
        <f t="shared" si="65"/>
        <v>0</v>
      </c>
      <c r="CW36" s="159">
        <f t="shared" si="66"/>
        <v>0.70000000000000007</v>
      </c>
      <c r="CX36" s="160">
        <f t="shared" si="22"/>
        <v>0</v>
      </c>
      <c r="CY36" s="148">
        <f t="shared" si="67"/>
        <v>0</v>
      </c>
      <c r="CZ36" s="159">
        <f t="shared" si="68"/>
        <v>0.70000000000000007</v>
      </c>
      <c r="DA36" s="160">
        <f t="shared" si="23"/>
        <v>0</v>
      </c>
    </row>
    <row r="37" spans="1:105" hidden="1">
      <c r="A37" s="119" t="s">
        <v>17</v>
      </c>
      <c r="B37" s="170"/>
      <c r="C37" s="171" t="str">
        <f>AJ17</f>
        <v/>
      </c>
      <c r="D37" s="172" t="str">
        <f t="shared" si="74"/>
        <v/>
      </c>
      <c r="E37" s="173" t="str">
        <f>AM17</f>
        <v/>
      </c>
      <c r="G37" s="119" t="s">
        <v>17</v>
      </c>
      <c r="H37" s="170"/>
      <c r="I37" s="171" t="str">
        <f>BX17</f>
        <v/>
      </c>
      <c r="J37" s="172" t="str">
        <f t="shared" ref="J37:J41" si="75">$E$17</f>
        <v/>
      </c>
      <c r="K37" s="173" t="str">
        <f>CA17</f>
        <v/>
      </c>
      <c r="AA37" s="166"/>
      <c r="AB37" s="123"/>
      <c r="AC37" s="123"/>
      <c r="AD37" s="146">
        <f t="shared" si="24"/>
        <v>0</v>
      </c>
      <c r="AE37" s="159">
        <f t="shared" si="25"/>
        <v>0.75000000000000011</v>
      </c>
      <c r="AF37" s="160">
        <f t="shared" si="0"/>
        <v>0</v>
      </c>
      <c r="AG37" s="146">
        <f t="shared" si="26"/>
        <v>0</v>
      </c>
      <c r="AH37" s="159">
        <f t="shared" si="27"/>
        <v>0.75000000000000011</v>
      </c>
      <c r="AI37" s="160">
        <f t="shared" si="1"/>
        <v>0</v>
      </c>
      <c r="AJ37" s="148">
        <f t="shared" si="28"/>
        <v>0</v>
      </c>
      <c r="AK37" s="159">
        <f t="shared" si="29"/>
        <v>0.75000000000000011</v>
      </c>
      <c r="AL37" s="160">
        <f t="shared" si="2"/>
        <v>0</v>
      </c>
      <c r="AM37" s="146">
        <f t="shared" si="30"/>
        <v>0</v>
      </c>
      <c r="AN37" s="159">
        <f t="shared" si="31"/>
        <v>0.75000000000000011</v>
      </c>
      <c r="AO37" s="160">
        <f t="shared" si="3"/>
        <v>0</v>
      </c>
      <c r="AP37" s="146">
        <f t="shared" si="32"/>
        <v>0</v>
      </c>
      <c r="AQ37" s="159">
        <f t="shared" si="33"/>
        <v>0.75000000000000011</v>
      </c>
      <c r="AR37" s="160">
        <f t="shared" si="4"/>
        <v>0</v>
      </c>
      <c r="AS37" s="146">
        <f t="shared" si="34"/>
        <v>0</v>
      </c>
      <c r="AT37" s="159">
        <f t="shared" si="35"/>
        <v>0.75000000000000011</v>
      </c>
      <c r="AU37" s="160">
        <f t="shared" si="5"/>
        <v>0</v>
      </c>
      <c r="AV37" s="146">
        <f t="shared" si="36"/>
        <v>0</v>
      </c>
      <c r="AW37" s="159">
        <f t="shared" si="37"/>
        <v>0.75000000000000011</v>
      </c>
      <c r="AX37" s="160">
        <f t="shared" si="6"/>
        <v>0</v>
      </c>
      <c r="AY37" s="146">
        <f t="shared" si="38"/>
        <v>0</v>
      </c>
      <c r="AZ37" s="159">
        <f t="shared" si="39"/>
        <v>0.75000000000000011</v>
      </c>
      <c r="BA37" s="160">
        <f t="shared" si="7"/>
        <v>0</v>
      </c>
      <c r="BB37" s="146">
        <f t="shared" si="40"/>
        <v>0</v>
      </c>
      <c r="BC37" s="159">
        <f t="shared" si="41"/>
        <v>0.75000000000000011</v>
      </c>
      <c r="BD37" s="160">
        <f t="shared" si="8"/>
        <v>0</v>
      </c>
      <c r="BE37" s="146">
        <f t="shared" si="42"/>
        <v>0</v>
      </c>
      <c r="BF37" s="159">
        <f t="shared" si="43"/>
        <v>0.75000000000000011</v>
      </c>
      <c r="BG37" s="160">
        <f t="shared" si="9"/>
        <v>0</v>
      </c>
      <c r="BH37" s="146">
        <f t="shared" si="44"/>
        <v>0</v>
      </c>
      <c r="BI37" s="159">
        <f t="shared" si="45"/>
        <v>0.75000000000000011</v>
      </c>
      <c r="BJ37" s="160">
        <f t="shared" si="10"/>
        <v>0</v>
      </c>
      <c r="BK37" s="148">
        <f t="shared" si="46"/>
        <v>0</v>
      </c>
      <c r="BL37" s="159">
        <f t="shared" si="47"/>
        <v>0.75000000000000011</v>
      </c>
      <c r="BM37" s="160">
        <f t="shared" si="11"/>
        <v>0</v>
      </c>
      <c r="BN37" s="86"/>
      <c r="BO37" s="166"/>
      <c r="BP37" s="123"/>
      <c r="BQ37" s="123"/>
      <c r="BR37" s="146">
        <f t="shared" si="48"/>
        <v>0</v>
      </c>
      <c r="BS37" s="159">
        <f t="shared" si="49"/>
        <v>0.75000000000000011</v>
      </c>
      <c r="BT37" s="160">
        <f t="shared" si="12"/>
        <v>0</v>
      </c>
      <c r="BU37" s="146">
        <f t="shared" si="50"/>
        <v>0</v>
      </c>
      <c r="BV37" s="159">
        <f t="shared" si="51"/>
        <v>0.75000000000000011</v>
      </c>
      <c r="BW37" s="160">
        <f t="shared" si="13"/>
        <v>0</v>
      </c>
      <c r="BX37" s="148">
        <f t="shared" si="52"/>
        <v>0</v>
      </c>
      <c r="BY37" s="159">
        <f t="shared" si="53"/>
        <v>0.75000000000000011</v>
      </c>
      <c r="BZ37" s="160">
        <f t="shared" si="14"/>
        <v>0</v>
      </c>
      <c r="CA37" s="146">
        <f t="shared" si="69"/>
        <v>0</v>
      </c>
      <c r="CB37" s="159">
        <f t="shared" si="54"/>
        <v>0.75000000000000011</v>
      </c>
      <c r="CC37" s="160">
        <f t="shared" si="15"/>
        <v>0</v>
      </c>
      <c r="CD37" s="146">
        <f t="shared" si="55"/>
        <v>0</v>
      </c>
      <c r="CE37" s="159">
        <f t="shared" si="56"/>
        <v>0.75000000000000011</v>
      </c>
      <c r="CF37" s="160">
        <f t="shared" si="16"/>
        <v>0</v>
      </c>
      <c r="CG37" s="146">
        <f t="shared" si="57"/>
        <v>0</v>
      </c>
      <c r="CH37" s="159">
        <f t="shared" si="58"/>
        <v>0.75000000000000011</v>
      </c>
      <c r="CI37" s="160">
        <f t="shared" si="17"/>
        <v>0</v>
      </c>
      <c r="CJ37" s="146">
        <f t="shared" si="59"/>
        <v>0</v>
      </c>
      <c r="CK37" s="159">
        <f t="shared" si="60"/>
        <v>0.75000000000000011</v>
      </c>
      <c r="CL37" s="160">
        <f t="shared" si="18"/>
        <v>0</v>
      </c>
      <c r="CM37" s="146">
        <f t="shared" si="61"/>
        <v>0</v>
      </c>
      <c r="CN37" s="159">
        <f t="shared" si="62"/>
        <v>0.75000000000000011</v>
      </c>
      <c r="CO37" s="160">
        <f t="shared" si="19"/>
        <v>0</v>
      </c>
      <c r="CP37" s="146">
        <f t="shared" si="70"/>
        <v>0</v>
      </c>
      <c r="CQ37" s="159">
        <f t="shared" si="63"/>
        <v>0.75000000000000011</v>
      </c>
      <c r="CR37" s="160">
        <f t="shared" si="20"/>
        <v>0</v>
      </c>
      <c r="CS37" s="146">
        <f t="shared" si="71"/>
        <v>0</v>
      </c>
      <c r="CT37" s="159">
        <f t="shared" si="64"/>
        <v>0.75000000000000011</v>
      </c>
      <c r="CU37" s="160">
        <f t="shared" si="21"/>
        <v>0</v>
      </c>
      <c r="CV37" s="146">
        <f t="shared" si="65"/>
        <v>0</v>
      </c>
      <c r="CW37" s="159">
        <f t="shared" si="66"/>
        <v>0.75000000000000011</v>
      </c>
      <c r="CX37" s="160">
        <f t="shared" si="22"/>
        <v>0</v>
      </c>
      <c r="CY37" s="148">
        <f t="shared" si="67"/>
        <v>0</v>
      </c>
      <c r="CZ37" s="159">
        <f t="shared" si="68"/>
        <v>0.75000000000000011</v>
      </c>
      <c r="DA37" s="160">
        <f t="shared" si="23"/>
        <v>0</v>
      </c>
    </row>
    <row r="38" spans="1:105" hidden="1">
      <c r="A38" s="119" t="s">
        <v>18</v>
      </c>
      <c r="B38" s="170"/>
      <c r="C38" s="171" t="str">
        <f>AP17</f>
        <v/>
      </c>
      <c r="D38" s="172" t="str">
        <f t="shared" si="74"/>
        <v/>
      </c>
      <c r="E38" s="173" t="str">
        <f>AS17</f>
        <v/>
      </c>
      <c r="G38" s="119" t="s">
        <v>18</v>
      </c>
      <c r="H38" s="170"/>
      <c r="I38" s="171" t="str">
        <f>CD17</f>
        <v/>
      </c>
      <c r="J38" s="172" t="str">
        <f t="shared" si="75"/>
        <v/>
      </c>
      <c r="K38" s="173" t="str">
        <f>CG17</f>
        <v/>
      </c>
      <c r="AA38" s="166"/>
      <c r="AB38" s="123"/>
      <c r="AC38" s="123"/>
      <c r="AD38" s="146">
        <f t="shared" si="24"/>
        <v>0</v>
      </c>
      <c r="AE38" s="159">
        <f t="shared" si="25"/>
        <v>0.80000000000000016</v>
      </c>
      <c r="AF38" s="160">
        <f t="shared" si="0"/>
        <v>0</v>
      </c>
      <c r="AG38" s="146">
        <f t="shared" si="26"/>
        <v>0</v>
      </c>
      <c r="AH38" s="159">
        <f t="shared" si="27"/>
        <v>0.80000000000000016</v>
      </c>
      <c r="AI38" s="160">
        <f t="shared" si="1"/>
        <v>0</v>
      </c>
      <c r="AJ38" s="148">
        <f t="shared" si="28"/>
        <v>0</v>
      </c>
      <c r="AK38" s="159">
        <f t="shared" si="29"/>
        <v>0.80000000000000016</v>
      </c>
      <c r="AL38" s="160">
        <f t="shared" si="2"/>
        <v>0</v>
      </c>
      <c r="AM38" s="146">
        <f t="shared" si="30"/>
        <v>0</v>
      </c>
      <c r="AN38" s="159">
        <f t="shared" si="31"/>
        <v>0.80000000000000016</v>
      </c>
      <c r="AO38" s="160">
        <f t="shared" si="3"/>
        <v>0</v>
      </c>
      <c r="AP38" s="146">
        <f t="shared" si="32"/>
        <v>0</v>
      </c>
      <c r="AQ38" s="159">
        <f t="shared" si="33"/>
        <v>0.80000000000000016</v>
      </c>
      <c r="AR38" s="160">
        <f t="shared" si="4"/>
        <v>0</v>
      </c>
      <c r="AS38" s="146">
        <f t="shared" si="34"/>
        <v>0</v>
      </c>
      <c r="AT38" s="159">
        <f t="shared" si="35"/>
        <v>0.80000000000000016</v>
      </c>
      <c r="AU38" s="160">
        <f t="shared" si="5"/>
        <v>0</v>
      </c>
      <c r="AV38" s="146">
        <f t="shared" si="36"/>
        <v>0</v>
      </c>
      <c r="AW38" s="159">
        <f t="shared" si="37"/>
        <v>0.80000000000000016</v>
      </c>
      <c r="AX38" s="160">
        <f t="shared" si="6"/>
        <v>0</v>
      </c>
      <c r="AY38" s="146">
        <f t="shared" si="38"/>
        <v>0</v>
      </c>
      <c r="AZ38" s="159">
        <f t="shared" si="39"/>
        <v>0.80000000000000016</v>
      </c>
      <c r="BA38" s="160">
        <f t="shared" si="7"/>
        <v>0</v>
      </c>
      <c r="BB38" s="146">
        <f t="shared" si="40"/>
        <v>0</v>
      </c>
      <c r="BC38" s="159">
        <f t="shared" si="41"/>
        <v>0.80000000000000016</v>
      </c>
      <c r="BD38" s="160">
        <f t="shared" si="8"/>
        <v>0</v>
      </c>
      <c r="BE38" s="146">
        <f t="shared" si="42"/>
        <v>0</v>
      </c>
      <c r="BF38" s="159">
        <f t="shared" si="43"/>
        <v>0.80000000000000016</v>
      </c>
      <c r="BG38" s="160">
        <f t="shared" si="9"/>
        <v>0</v>
      </c>
      <c r="BH38" s="146">
        <f t="shared" si="44"/>
        <v>0</v>
      </c>
      <c r="BI38" s="159">
        <f t="shared" si="45"/>
        <v>0.80000000000000016</v>
      </c>
      <c r="BJ38" s="160">
        <f t="shared" si="10"/>
        <v>0</v>
      </c>
      <c r="BK38" s="148">
        <f t="shared" si="46"/>
        <v>0</v>
      </c>
      <c r="BL38" s="159">
        <f t="shared" si="47"/>
        <v>0.80000000000000016</v>
      </c>
      <c r="BM38" s="160">
        <f t="shared" si="11"/>
        <v>0</v>
      </c>
      <c r="BN38" s="86"/>
      <c r="BO38" s="166"/>
      <c r="BP38" s="123"/>
      <c r="BQ38" s="123"/>
      <c r="BR38" s="146">
        <f t="shared" si="48"/>
        <v>0</v>
      </c>
      <c r="BS38" s="159">
        <f t="shared" si="49"/>
        <v>0.80000000000000016</v>
      </c>
      <c r="BT38" s="160">
        <f t="shared" si="12"/>
        <v>0</v>
      </c>
      <c r="BU38" s="146">
        <f t="shared" si="50"/>
        <v>0</v>
      </c>
      <c r="BV38" s="159">
        <f t="shared" si="51"/>
        <v>0.80000000000000016</v>
      </c>
      <c r="BW38" s="160">
        <f t="shared" si="13"/>
        <v>0</v>
      </c>
      <c r="BX38" s="148">
        <f t="shared" si="52"/>
        <v>0</v>
      </c>
      <c r="BY38" s="159">
        <f t="shared" si="53"/>
        <v>0.80000000000000016</v>
      </c>
      <c r="BZ38" s="160">
        <f t="shared" si="14"/>
        <v>0</v>
      </c>
      <c r="CA38" s="146">
        <f t="shared" si="69"/>
        <v>0</v>
      </c>
      <c r="CB38" s="159">
        <f t="shared" si="54"/>
        <v>0.80000000000000016</v>
      </c>
      <c r="CC38" s="160">
        <f t="shared" si="15"/>
        <v>0</v>
      </c>
      <c r="CD38" s="146">
        <f t="shared" si="55"/>
        <v>0</v>
      </c>
      <c r="CE38" s="159">
        <f t="shared" si="56"/>
        <v>0.80000000000000016</v>
      </c>
      <c r="CF38" s="160">
        <f t="shared" si="16"/>
        <v>0</v>
      </c>
      <c r="CG38" s="146">
        <f t="shared" si="57"/>
        <v>0</v>
      </c>
      <c r="CH38" s="159">
        <f t="shared" si="58"/>
        <v>0.80000000000000016</v>
      </c>
      <c r="CI38" s="160">
        <f t="shared" si="17"/>
        <v>0</v>
      </c>
      <c r="CJ38" s="146">
        <f t="shared" si="59"/>
        <v>0</v>
      </c>
      <c r="CK38" s="159">
        <f t="shared" si="60"/>
        <v>0.80000000000000016</v>
      </c>
      <c r="CL38" s="160">
        <f t="shared" si="18"/>
        <v>0</v>
      </c>
      <c r="CM38" s="146">
        <f t="shared" si="61"/>
        <v>0</v>
      </c>
      <c r="CN38" s="159">
        <f t="shared" si="62"/>
        <v>0.80000000000000016</v>
      </c>
      <c r="CO38" s="160">
        <f t="shared" si="19"/>
        <v>0</v>
      </c>
      <c r="CP38" s="146">
        <f t="shared" si="70"/>
        <v>0</v>
      </c>
      <c r="CQ38" s="159">
        <f t="shared" si="63"/>
        <v>0.80000000000000016</v>
      </c>
      <c r="CR38" s="160">
        <f t="shared" si="20"/>
        <v>0</v>
      </c>
      <c r="CS38" s="146">
        <f t="shared" si="71"/>
        <v>0</v>
      </c>
      <c r="CT38" s="159">
        <f t="shared" si="64"/>
        <v>0.80000000000000016</v>
      </c>
      <c r="CU38" s="160">
        <f t="shared" si="21"/>
        <v>0</v>
      </c>
      <c r="CV38" s="146">
        <f t="shared" si="65"/>
        <v>0</v>
      </c>
      <c r="CW38" s="159">
        <f t="shared" si="66"/>
        <v>0.80000000000000016</v>
      </c>
      <c r="CX38" s="160">
        <f t="shared" si="22"/>
        <v>0</v>
      </c>
      <c r="CY38" s="148">
        <f t="shared" si="67"/>
        <v>0</v>
      </c>
      <c r="CZ38" s="159">
        <f t="shared" si="68"/>
        <v>0.80000000000000016</v>
      </c>
      <c r="DA38" s="160">
        <f t="shared" si="23"/>
        <v>0</v>
      </c>
    </row>
    <row r="39" spans="1:105" hidden="1">
      <c r="A39" s="119" t="s">
        <v>61</v>
      </c>
      <c r="B39" s="170"/>
      <c r="C39" s="171" t="str">
        <f>AV17</f>
        <v/>
      </c>
      <c r="D39" s="172" t="str">
        <f t="shared" si="74"/>
        <v/>
      </c>
      <c r="E39" s="173" t="str">
        <f>AY17</f>
        <v/>
      </c>
      <c r="G39" s="119" t="s">
        <v>61</v>
      </c>
      <c r="H39" s="170"/>
      <c r="I39" s="171" t="str">
        <f>CJ17</f>
        <v/>
      </c>
      <c r="J39" s="172" t="str">
        <f t="shared" si="75"/>
        <v/>
      </c>
      <c r="K39" s="173" t="str">
        <f>CM17</f>
        <v/>
      </c>
      <c r="AA39" s="122"/>
      <c r="AB39" s="123"/>
      <c r="AC39" s="123"/>
      <c r="AD39" s="146">
        <f t="shared" si="24"/>
        <v>0</v>
      </c>
      <c r="AE39" s="159">
        <f t="shared" si="25"/>
        <v>0.8500000000000002</v>
      </c>
      <c r="AF39" s="160">
        <f t="shared" si="0"/>
        <v>0</v>
      </c>
      <c r="AG39" s="146">
        <f t="shared" si="26"/>
        <v>0</v>
      </c>
      <c r="AH39" s="159">
        <f t="shared" si="27"/>
        <v>0.8500000000000002</v>
      </c>
      <c r="AI39" s="160">
        <f t="shared" si="1"/>
        <v>0</v>
      </c>
      <c r="AJ39" s="148">
        <f t="shared" si="28"/>
        <v>0</v>
      </c>
      <c r="AK39" s="159">
        <f t="shared" si="29"/>
        <v>0.8500000000000002</v>
      </c>
      <c r="AL39" s="160">
        <f t="shared" si="2"/>
        <v>0</v>
      </c>
      <c r="AM39" s="146">
        <f t="shared" si="30"/>
        <v>0</v>
      </c>
      <c r="AN39" s="159">
        <f t="shared" si="31"/>
        <v>0.8500000000000002</v>
      </c>
      <c r="AO39" s="160">
        <f t="shared" si="3"/>
        <v>0</v>
      </c>
      <c r="AP39" s="146">
        <f t="shared" si="32"/>
        <v>0</v>
      </c>
      <c r="AQ39" s="159">
        <f t="shared" si="33"/>
        <v>0.8500000000000002</v>
      </c>
      <c r="AR39" s="160">
        <f t="shared" si="4"/>
        <v>0</v>
      </c>
      <c r="AS39" s="146">
        <f t="shared" si="34"/>
        <v>0</v>
      </c>
      <c r="AT39" s="159">
        <f t="shared" si="35"/>
        <v>0.8500000000000002</v>
      </c>
      <c r="AU39" s="160">
        <f t="shared" si="5"/>
        <v>0</v>
      </c>
      <c r="AV39" s="146">
        <f t="shared" si="36"/>
        <v>0</v>
      </c>
      <c r="AW39" s="159">
        <f t="shared" si="37"/>
        <v>0.8500000000000002</v>
      </c>
      <c r="AX39" s="160">
        <f t="shared" si="6"/>
        <v>0</v>
      </c>
      <c r="AY39" s="146">
        <f t="shared" si="38"/>
        <v>0</v>
      </c>
      <c r="AZ39" s="159">
        <f t="shared" si="39"/>
        <v>0.8500000000000002</v>
      </c>
      <c r="BA39" s="160">
        <f t="shared" si="7"/>
        <v>0</v>
      </c>
      <c r="BB39" s="146">
        <f t="shared" si="40"/>
        <v>0</v>
      </c>
      <c r="BC39" s="159">
        <f t="shared" si="41"/>
        <v>0.8500000000000002</v>
      </c>
      <c r="BD39" s="160">
        <f t="shared" si="8"/>
        <v>0</v>
      </c>
      <c r="BE39" s="146">
        <f t="shared" si="42"/>
        <v>0</v>
      </c>
      <c r="BF39" s="159">
        <f t="shared" si="43"/>
        <v>0.8500000000000002</v>
      </c>
      <c r="BG39" s="160">
        <f t="shared" si="9"/>
        <v>0</v>
      </c>
      <c r="BH39" s="146">
        <f t="shared" si="44"/>
        <v>0</v>
      </c>
      <c r="BI39" s="159">
        <f t="shared" si="45"/>
        <v>0.8500000000000002</v>
      </c>
      <c r="BJ39" s="160">
        <f t="shared" si="10"/>
        <v>0</v>
      </c>
      <c r="BK39" s="148">
        <f t="shared" si="46"/>
        <v>0</v>
      </c>
      <c r="BL39" s="159">
        <f t="shared" si="47"/>
        <v>0.8500000000000002</v>
      </c>
      <c r="BM39" s="160">
        <f t="shared" si="11"/>
        <v>0</v>
      </c>
      <c r="BN39" s="86"/>
      <c r="BO39" s="122"/>
      <c r="BP39" s="123"/>
      <c r="BQ39" s="123"/>
      <c r="BR39" s="146">
        <f t="shared" si="48"/>
        <v>0</v>
      </c>
      <c r="BS39" s="159">
        <f t="shared" si="49"/>
        <v>0.8500000000000002</v>
      </c>
      <c r="BT39" s="160">
        <f t="shared" si="12"/>
        <v>0</v>
      </c>
      <c r="BU39" s="146">
        <f t="shared" si="50"/>
        <v>0</v>
      </c>
      <c r="BV39" s="159">
        <f t="shared" si="51"/>
        <v>0.8500000000000002</v>
      </c>
      <c r="BW39" s="160">
        <f t="shared" si="13"/>
        <v>0</v>
      </c>
      <c r="BX39" s="148">
        <f t="shared" si="52"/>
        <v>0</v>
      </c>
      <c r="BY39" s="159">
        <f t="shared" si="53"/>
        <v>0.8500000000000002</v>
      </c>
      <c r="BZ39" s="160">
        <f t="shared" si="14"/>
        <v>0</v>
      </c>
      <c r="CA39" s="146">
        <f t="shared" si="69"/>
        <v>0</v>
      </c>
      <c r="CB39" s="159">
        <f t="shared" si="54"/>
        <v>0.8500000000000002</v>
      </c>
      <c r="CC39" s="160">
        <f t="shared" si="15"/>
        <v>0</v>
      </c>
      <c r="CD39" s="146">
        <f t="shared" si="55"/>
        <v>0</v>
      </c>
      <c r="CE39" s="159">
        <f t="shared" si="56"/>
        <v>0.8500000000000002</v>
      </c>
      <c r="CF39" s="160">
        <f t="shared" si="16"/>
        <v>0</v>
      </c>
      <c r="CG39" s="146">
        <f t="shared" si="57"/>
        <v>0</v>
      </c>
      <c r="CH39" s="159">
        <f t="shared" si="58"/>
        <v>0.8500000000000002</v>
      </c>
      <c r="CI39" s="160">
        <f t="shared" si="17"/>
        <v>0</v>
      </c>
      <c r="CJ39" s="146">
        <f t="shared" si="59"/>
        <v>0</v>
      </c>
      <c r="CK39" s="159">
        <f t="shared" si="60"/>
        <v>0.8500000000000002</v>
      </c>
      <c r="CL39" s="160">
        <f t="shared" si="18"/>
        <v>0</v>
      </c>
      <c r="CM39" s="146">
        <f t="shared" si="61"/>
        <v>0</v>
      </c>
      <c r="CN39" s="159">
        <f t="shared" si="62"/>
        <v>0.8500000000000002</v>
      </c>
      <c r="CO39" s="160">
        <f t="shared" si="19"/>
        <v>0</v>
      </c>
      <c r="CP39" s="146">
        <f t="shared" si="70"/>
        <v>0</v>
      </c>
      <c r="CQ39" s="159">
        <f t="shared" si="63"/>
        <v>0.8500000000000002</v>
      </c>
      <c r="CR39" s="160">
        <f t="shared" si="20"/>
        <v>0</v>
      </c>
      <c r="CS39" s="146">
        <f t="shared" si="71"/>
        <v>0</v>
      </c>
      <c r="CT39" s="159">
        <f t="shared" si="64"/>
        <v>0.8500000000000002</v>
      </c>
      <c r="CU39" s="160">
        <f t="shared" si="21"/>
        <v>0</v>
      </c>
      <c r="CV39" s="146">
        <f t="shared" si="65"/>
        <v>0</v>
      </c>
      <c r="CW39" s="159">
        <f t="shared" si="66"/>
        <v>0.8500000000000002</v>
      </c>
      <c r="CX39" s="160">
        <f t="shared" si="22"/>
        <v>0</v>
      </c>
      <c r="CY39" s="148">
        <f t="shared" si="67"/>
        <v>0</v>
      </c>
      <c r="CZ39" s="159">
        <f t="shared" si="68"/>
        <v>0.8500000000000002</v>
      </c>
      <c r="DA39" s="160">
        <f t="shared" si="23"/>
        <v>0</v>
      </c>
    </row>
    <row r="40" spans="1:105" hidden="1">
      <c r="A40" s="265" t="s">
        <v>86</v>
      </c>
      <c r="B40" s="170"/>
      <c r="C40" s="171" t="str">
        <f>BB17</f>
        <v/>
      </c>
      <c r="D40" s="172" t="str">
        <f t="shared" si="74"/>
        <v/>
      </c>
      <c r="E40" s="173" t="str">
        <f>BE17</f>
        <v/>
      </c>
      <c r="G40" s="265" t="s">
        <v>86</v>
      </c>
      <c r="H40" s="170"/>
      <c r="I40" s="171" t="str">
        <f>CP17</f>
        <v/>
      </c>
      <c r="J40" s="172" t="str">
        <f t="shared" si="75"/>
        <v/>
      </c>
      <c r="K40" s="173" t="str">
        <f>CS17</f>
        <v/>
      </c>
      <c r="AA40" s="122"/>
      <c r="AB40" s="123"/>
      <c r="AC40" s="123"/>
      <c r="AD40" s="146">
        <f t="shared" si="24"/>
        <v>0</v>
      </c>
      <c r="AE40" s="159">
        <f t="shared" si="25"/>
        <v>0.90000000000000024</v>
      </c>
      <c r="AF40" s="160">
        <f t="shared" si="0"/>
        <v>0</v>
      </c>
      <c r="AG40" s="146">
        <f t="shared" si="26"/>
        <v>0</v>
      </c>
      <c r="AH40" s="159">
        <f t="shared" si="27"/>
        <v>0.90000000000000024</v>
      </c>
      <c r="AI40" s="160">
        <f t="shared" si="1"/>
        <v>0</v>
      </c>
      <c r="AJ40" s="148">
        <f t="shared" si="28"/>
        <v>0</v>
      </c>
      <c r="AK40" s="159">
        <f t="shared" si="29"/>
        <v>0.90000000000000024</v>
      </c>
      <c r="AL40" s="160">
        <f t="shared" si="2"/>
        <v>0</v>
      </c>
      <c r="AM40" s="146">
        <f t="shared" si="30"/>
        <v>0</v>
      </c>
      <c r="AN40" s="159">
        <f t="shared" si="31"/>
        <v>0.90000000000000024</v>
      </c>
      <c r="AO40" s="160">
        <f t="shared" si="3"/>
        <v>0</v>
      </c>
      <c r="AP40" s="146">
        <f t="shared" si="32"/>
        <v>0</v>
      </c>
      <c r="AQ40" s="159">
        <f t="shared" si="33"/>
        <v>0.90000000000000024</v>
      </c>
      <c r="AR40" s="160">
        <f t="shared" si="4"/>
        <v>0</v>
      </c>
      <c r="AS40" s="146">
        <f t="shared" si="34"/>
        <v>0</v>
      </c>
      <c r="AT40" s="159">
        <f t="shared" si="35"/>
        <v>0.90000000000000024</v>
      </c>
      <c r="AU40" s="160">
        <f t="shared" si="5"/>
        <v>0</v>
      </c>
      <c r="AV40" s="146">
        <f t="shared" si="36"/>
        <v>0</v>
      </c>
      <c r="AW40" s="159">
        <f t="shared" si="37"/>
        <v>0.90000000000000024</v>
      </c>
      <c r="AX40" s="160">
        <f t="shared" si="6"/>
        <v>0</v>
      </c>
      <c r="AY40" s="146">
        <f t="shared" si="38"/>
        <v>0</v>
      </c>
      <c r="AZ40" s="159">
        <f t="shared" si="39"/>
        <v>0.90000000000000024</v>
      </c>
      <c r="BA40" s="160">
        <f t="shared" si="7"/>
        <v>0</v>
      </c>
      <c r="BB40" s="146">
        <f t="shared" si="40"/>
        <v>0</v>
      </c>
      <c r="BC40" s="159">
        <f t="shared" si="41"/>
        <v>0.90000000000000024</v>
      </c>
      <c r="BD40" s="160">
        <f t="shared" si="8"/>
        <v>0</v>
      </c>
      <c r="BE40" s="146">
        <f t="shared" si="42"/>
        <v>0</v>
      </c>
      <c r="BF40" s="159">
        <f t="shared" si="43"/>
        <v>0.90000000000000024</v>
      </c>
      <c r="BG40" s="160">
        <f t="shared" si="9"/>
        <v>0</v>
      </c>
      <c r="BH40" s="146">
        <f t="shared" si="44"/>
        <v>0</v>
      </c>
      <c r="BI40" s="159">
        <f t="shared" si="45"/>
        <v>0.90000000000000024</v>
      </c>
      <c r="BJ40" s="160">
        <f t="shared" si="10"/>
        <v>0</v>
      </c>
      <c r="BK40" s="148">
        <f t="shared" si="46"/>
        <v>0</v>
      </c>
      <c r="BL40" s="159">
        <f t="shared" si="47"/>
        <v>0.90000000000000024</v>
      </c>
      <c r="BM40" s="160">
        <f t="shared" si="11"/>
        <v>0</v>
      </c>
      <c r="BN40" s="86"/>
      <c r="BO40" s="122"/>
      <c r="BP40" s="123"/>
      <c r="BQ40" s="123"/>
      <c r="BR40" s="146">
        <f t="shared" si="48"/>
        <v>0</v>
      </c>
      <c r="BS40" s="159">
        <f t="shared" si="49"/>
        <v>0.90000000000000024</v>
      </c>
      <c r="BT40" s="160">
        <f t="shared" si="12"/>
        <v>0</v>
      </c>
      <c r="BU40" s="146">
        <f t="shared" si="50"/>
        <v>0</v>
      </c>
      <c r="BV40" s="159">
        <f t="shared" si="51"/>
        <v>0.90000000000000024</v>
      </c>
      <c r="BW40" s="160">
        <f t="shared" si="13"/>
        <v>0</v>
      </c>
      <c r="BX40" s="148">
        <f t="shared" si="52"/>
        <v>0</v>
      </c>
      <c r="BY40" s="159">
        <f t="shared" si="53"/>
        <v>0.90000000000000024</v>
      </c>
      <c r="BZ40" s="160">
        <f t="shared" si="14"/>
        <v>0</v>
      </c>
      <c r="CA40" s="146">
        <f t="shared" si="69"/>
        <v>0</v>
      </c>
      <c r="CB40" s="159">
        <f t="shared" si="54"/>
        <v>0.90000000000000024</v>
      </c>
      <c r="CC40" s="160">
        <f t="shared" si="15"/>
        <v>0</v>
      </c>
      <c r="CD40" s="146">
        <f t="shared" si="55"/>
        <v>0</v>
      </c>
      <c r="CE40" s="159">
        <f t="shared" si="56"/>
        <v>0.90000000000000024</v>
      </c>
      <c r="CF40" s="160">
        <f t="shared" si="16"/>
        <v>0</v>
      </c>
      <c r="CG40" s="146">
        <f t="shared" si="57"/>
        <v>0</v>
      </c>
      <c r="CH40" s="159">
        <f t="shared" si="58"/>
        <v>0.90000000000000024</v>
      </c>
      <c r="CI40" s="160">
        <f t="shared" si="17"/>
        <v>0</v>
      </c>
      <c r="CJ40" s="146">
        <f t="shared" si="59"/>
        <v>0</v>
      </c>
      <c r="CK40" s="159">
        <f t="shared" si="60"/>
        <v>0.90000000000000024</v>
      </c>
      <c r="CL40" s="160">
        <f t="shared" si="18"/>
        <v>0</v>
      </c>
      <c r="CM40" s="146">
        <f t="shared" si="61"/>
        <v>0</v>
      </c>
      <c r="CN40" s="159">
        <f t="shared" si="62"/>
        <v>0.90000000000000024</v>
      </c>
      <c r="CO40" s="160">
        <f t="shared" si="19"/>
        <v>0</v>
      </c>
      <c r="CP40" s="146">
        <f t="shared" si="70"/>
        <v>0</v>
      </c>
      <c r="CQ40" s="159">
        <f t="shared" si="63"/>
        <v>0.90000000000000024</v>
      </c>
      <c r="CR40" s="160">
        <f t="shared" si="20"/>
        <v>0</v>
      </c>
      <c r="CS40" s="146">
        <f t="shared" si="71"/>
        <v>0</v>
      </c>
      <c r="CT40" s="159">
        <f t="shared" si="64"/>
        <v>0.90000000000000024</v>
      </c>
      <c r="CU40" s="160">
        <f t="shared" si="21"/>
        <v>0</v>
      </c>
      <c r="CV40" s="146">
        <f t="shared" si="65"/>
        <v>0</v>
      </c>
      <c r="CW40" s="159">
        <f t="shared" si="66"/>
        <v>0.90000000000000024</v>
      </c>
      <c r="CX40" s="160">
        <f t="shared" si="22"/>
        <v>0</v>
      </c>
      <c r="CY40" s="148">
        <f t="shared" si="67"/>
        <v>0</v>
      </c>
      <c r="CZ40" s="159">
        <f t="shared" si="68"/>
        <v>0.90000000000000024</v>
      </c>
      <c r="DA40" s="160">
        <f t="shared" si="23"/>
        <v>0</v>
      </c>
    </row>
    <row r="41" spans="1:105" hidden="1">
      <c r="A41" s="141" t="s">
        <v>62</v>
      </c>
      <c r="B41" s="174"/>
      <c r="C41" s="175" t="str">
        <f>BH17</f>
        <v/>
      </c>
      <c r="D41" s="176" t="str">
        <f t="shared" si="74"/>
        <v/>
      </c>
      <c r="E41" s="177" t="str">
        <f>BK17</f>
        <v/>
      </c>
      <c r="G41" s="141" t="s">
        <v>62</v>
      </c>
      <c r="H41" s="174"/>
      <c r="I41" s="175" t="str">
        <f>CV17</f>
        <v/>
      </c>
      <c r="J41" s="176" t="str">
        <f t="shared" si="75"/>
        <v/>
      </c>
      <c r="K41" s="177" t="str">
        <f>CY17</f>
        <v/>
      </c>
      <c r="AA41" s="122"/>
      <c r="AB41" s="123"/>
      <c r="AC41" s="123"/>
      <c r="AD41" s="146">
        <f t="shared" si="24"/>
        <v>0</v>
      </c>
      <c r="AE41" s="159">
        <f t="shared" si="25"/>
        <v>0.95000000000000029</v>
      </c>
      <c r="AF41" s="160">
        <f t="shared" si="0"/>
        <v>0</v>
      </c>
      <c r="AG41" s="146">
        <f t="shared" si="26"/>
        <v>0</v>
      </c>
      <c r="AH41" s="159">
        <f t="shared" si="27"/>
        <v>0.95000000000000029</v>
      </c>
      <c r="AI41" s="160">
        <f t="shared" si="1"/>
        <v>0</v>
      </c>
      <c r="AJ41" s="148">
        <f t="shared" si="28"/>
        <v>0</v>
      </c>
      <c r="AK41" s="159">
        <f t="shared" si="29"/>
        <v>0.95000000000000029</v>
      </c>
      <c r="AL41" s="160">
        <f t="shared" si="2"/>
        <v>0</v>
      </c>
      <c r="AM41" s="146">
        <f t="shared" si="30"/>
        <v>0</v>
      </c>
      <c r="AN41" s="159">
        <f t="shared" si="31"/>
        <v>0.95000000000000029</v>
      </c>
      <c r="AO41" s="160">
        <f t="shared" si="3"/>
        <v>0</v>
      </c>
      <c r="AP41" s="146">
        <f t="shared" si="32"/>
        <v>0</v>
      </c>
      <c r="AQ41" s="159">
        <f t="shared" si="33"/>
        <v>0.95000000000000029</v>
      </c>
      <c r="AR41" s="160">
        <f t="shared" si="4"/>
        <v>0</v>
      </c>
      <c r="AS41" s="146">
        <f t="shared" si="34"/>
        <v>0</v>
      </c>
      <c r="AT41" s="159">
        <f t="shared" si="35"/>
        <v>0.95000000000000029</v>
      </c>
      <c r="AU41" s="160">
        <f t="shared" si="5"/>
        <v>0</v>
      </c>
      <c r="AV41" s="146">
        <f t="shared" si="36"/>
        <v>0</v>
      </c>
      <c r="AW41" s="159">
        <f t="shared" si="37"/>
        <v>0.95000000000000029</v>
      </c>
      <c r="AX41" s="160">
        <f t="shared" si="6"/>
        <v>0</v>
      </c>
      <c r="AY41" s="146">
        <f t="shared" si="38"/>
        <v>0</v>
      </c>
      <c r="AZ41" s="159">
        <f t="shared" si="39"/>
        <v>0.95000000000000029</v>
      </c>
      <c r="BA41" s="160">
        <f t="shared" si="7"/>
        <v>0</v>
      </c>
      <c r="BB41" s="146">
        <f t="shared" si="40"/>
        <v>0</v>
      </c>
      <c r="BC41" s="159">
        <f t="shared" si="41"/>
        <v>0.95000000000000029</v>
      </c>
      <c r="BD41" s="160">
        <f t="shared" si="8"/>
        <v>0</v>
      </c>
      <c r="BE41" s="146">
        <f t="shared" si="42"/>
        <v>0</v>
      </c>
      <c r="BF41" s="159">
        <f t="shared" si="43"/>
        <v>0.95000000000000029</v>
      </c>
      <c r="BG41" s="160">
        <f t="shared" si="9"/>
        <v>0</v>
      </c>
      <c r="BH41" s="146">
        <f t="shared" si="44"/>
        <v>0</v>
      </c>
      <c r="BI41" s="159">
        <f t="shared" si="45"/>
        <v>0.95000000000000029</v>
      </c>
      <c r="BJ41" s="160">
        <f t="shared" si="10"/>
        <v>0</v>
      </c>
      <c r="BK41" s="148">
        <f t="shared" si="46"/>
        <v>0</v>
      </c>
      <c r="BL41" s="159">
        <f t="shared" si="47"/>
        <v>0.95000000000000029</v>
      </c>
      <c r="BM41" s="160">
        <f t="shared" si="11"/>
        <v>0</v>
      </c>
      <c r="BN41" s="86"/>
      <c r="BO41" s="122"/>
      <c r="BP41" s="123"/>
      <c r="BQ41" s="123"/>
      <c r="BR41" s="146">
        <f t="shared" si="48"/>
        <v>0</v>
      </c>
      <c r="BS41" s="159">
        <f t="shared" si="49"/>
        <v>0.95000000000000029</v>
      </c>
      <c r="BT41" s="160">
        <f t="shared" si="12"/>
        <v>0</v>
      </c>
      <c r="BU41" s="146">
        <f t="shared" si="50"/>
        <v>0</v>
      </c>
      <c r="BV41" s="159">
        <f t="shared" si="51"/>
        <v>0.95000000000000029</v>
      </c>
      <c r="BW41" s="160">
        <f t="shared" si="13"/>
        <v>0</v>
      </c>
      <c r="BX41" s="148">
        <f t="shared" si="52"/>
        <v>0</v>
      </c>
      <c r="BY41" s="159">
        <f t="shared" si="53"/>
        <v>0.95000000000000029</v>
      </c>
      <c r="BZ41" s="160">
        <f t="shared" si="14"/>
        <v>0</v>
      </c>
      <c r="CA41" s="146">
        <f t="shared" si="69"/>
        <v>0</v>
      </c>
      <c r="CB41" s="159">
        <f t="shared" si="54"/>
        <v>0.95000000000000029</v>
      </c>
      <c r="CC41" s="160">
        <f t="shared" si="15"/>
        <v>0</v>
      </c>
      <c r="CD41" s="146">
        <f t="shared" si="55"/>
        <v>0</v>
      </c>
      <c r="CE41" s="159">
        <f t="shared" si="56"/>
        <v>0.95000000000000029</v>
      </c>
      <c r="CF41" s="160">
        <f t="shared" si="16"/>
        <v>0</v>
      </c>
      <c r="CG41" s="146">
        <f t="shared" si="57"/>
        <v>0</v>
      </c>
      <c r="CH41" s="159">
        <f t="shared" si="58"/>
        <v>0.95000000000000029</v>
      </c>
      <c r="CI41" s="160">
        <f t="shared" si="17"/>
        <v>0</v>
      </c>
      <c r="CJ41" s="146">
        <f t="shared" si="59"/>
        <v>0</v>
      </c>
      <c r="CK41" s="159">
        <f t="shared" si="60"/>
        <v>0.95000000000000029</v>
      </c>
      <c r="CL41" s="160">
        <f t="shared" si="18"/>
        <v>0</v>
      </c>
      <c r="CM41" s="146">
        <f t="shared" si="61"/>
        <v>0</v>
      </c>
      <c r="CN41" s="159">
        <f t="shared" si="62"/>
        <v>0.95000000000000029</v>
      </c>
      <c r="CO41" s="160">
        <f t="shared" si="19"/>
        <v>0</v>
      </c>
      <c r="CP41" s="146">
        <f t="shared" si="70"/>
        <v>0</v>
      </c>
      <c r="CQ41" s="159">
        <f t="shared" si="63"/>
        <v>0.95000000000000029</v>
      </c>
      <c r="CR41" s="160">
        <f t="shared" si="20"/>
        <v>0</v>
      </c>
      <c r="CS41" s="146">
        <f t="shared" si="71"/>
        <v>0</v>
      </c>
      <c r="CT41" s="159">
        <f t="shared" si="64"/>
        <v>0.95000000000000029</v>
      </c>
      <c r="CU41" s="160">
        <f t="shared" si="21"/>
        <v>0</v>
      </c>
      <c r="CV41" s="146">
        <f t="shared" si="65"/>
        <v>0</v>
      </c>
      <c r="CW41" s="159">
        <f t="shared" si="66"/>
        <v>0.95000000000000029</v>
      </c>
      <c r="CX41" s="160">
        <f t="shared" si="22"/>
        <v>0</v>
      </c>
      <c r="CY41" s="148">
        <f t="shared" si="67"/>
        <v>0</v>
      </c>
      <c r="CZ41" s="159">
        <f t="shared" si="68"/>
        <v>0.95000000000000029</v>
      </c>
      <c r="DA41" s="160">
        <f t="shared" si="23"/>
        <v>0</v>
      </c>
    </row>
    <row r="42" spans="1:105" hidden="1">
      <c r="AA42" s="137"/>
      <c r="AB42" s="138"/>
      <c r="AC42" s="138"/>
      <c r="AD42" s="178">
        <f t="shared" si="24"/>
        <v>0</v>
      </c>
      <c r="AE42" s="179">
        <f t="shared" si="25"/>
        <v>1.0000000000000002</v>
      </c>
      <c r="AF42" s="180">
        <f t="shared" si="0"/>
        <v>0</v>
      </c>
      <c r="AG42" s="178">
        <f t="shared" si="26"/>
        <v>0</v>
      </c>
      <c r="AH42" s="179">
        <f t="shared" si="27"/>
        <v>1.0000000000000002</v>
      </c>
      <c r="AI42" s="180">
        <f t="shared" si="1"/>
        <v>0</v>
      </c>
      <c r="AJ42" s="181">
        <f t="shared" si="28"/>
        <v>0</v>
      </c>
      <c r="AK42" s="179">
        <f t="shared" si="29"/>
        <v>1.0000000000000002</v>
      </c>
      <c r="AL42" s="180">
        <f t="shared" si="2"/>
        <v>0</v>
      </c>
      <c r="AM42" s="178">
        <f t="shared" si="30"/>
        <v>0</v>
      </c>
      <c r="AN42" s="179">
        <f t="shared" si="31"/>
        <v>1.0000000000000002</v>
      </c>
      <c r="AO42" s="180">
        <f t="shared" si="3"/>
        <v>0</v>
      </c>
      <c r="AP42" s="178">
        <f t="shared" si="32"/>
        <v>0</v>
      </c>
      <c r="AQ42" s="179">
        <f t="shared" si="33"/>
        <v>1.0000000000000002</v>
      </c>
      <c r="AR42" s="180">
        <f t="shared" si="4"/>
        <v>0</v>
      </c>
      <c r="AS42" s="178">
        <f t="shared" si="34"/>
        <v>0</v>
      </c>
      <c r="AT42" s="179">
        <f t="shared" si="35"/>
        <v>1.0000000000000002</v>
      </c>
      <c r="AU42" s="180">
        <f t="shared" si="5"/>
        <v>0</v>
      </c>
      <c r="AV42" s="178">
        <f t="shared" si="36"/>
        <v>0</v>
      </c>
      <c r="AW42" s="179">
        <f t="shared" si="37"/>
        <v>1.0000000000000002</v>
      </c>
      <c r="AX42" s="180">
        <f t="shared" si="6"/>
        <v>0</v>
      </c>
      <c r="AY42" s="178">
        <f t="shared" si="38"/>
        <v>0</v>
      </c>
      <c r="AZ42" s="179">
        <f t="shared" si="39"/>
        <v>1.0000000000000002</v>
      </c>
      <c r="BA42" s="180">
        <f t="shared" si="7"/>
        <v>0</v>
      </c>
      <c r="BB42" s="178">
        <f t="shared" si="40"/>
        <v>0</v>
      </c>
      <c r="BC42" s="179">
        <f t="shared" si="41"/>
        <v>1.0000000000000002</v>
      </c>
      <c r="BD42" s="180">
        <f t="shared" si="8"/>
        <v>0</v>
      </c>
      <c r="BE42" s="178">
        <f t="shared" si="42"/>
        <v>0</v>
      </c>
      <c r="BF42" s="179">
        <f t="shared" si="43"/>
        <v>1.0000000000000002</v>
      </c>
      <c r="BG42" s="180">
        <f t="shared" si="9"/>
        <v>0</v>
      </c>
      <c r="BH42" s="178">
        <f t="shared" si="44"/>
        <v>0</v>
      </c>
      <c r="BI42" s="179">
        <f t="shared" si="45"/>
        <v>1.0000000000000002</v>
      </c>
      <c r="BJ42" s="180">
        <f t="shared" si="10"/>
        <v>0</v>
      </c>
      <c r="BK42" s="181">
        <f t="shared" si="46"/>
        <v>0</v>
      </c>
      <c r="BL42" s="179">
        <f t="shared" si="47"/>
        <v>1.0000000000000002</v>
      </c>
      <c r="BM42" s="180">
        <f t="shared" si="11"/>
        <v>0</v>
      </c>
      <c r="BN42" s="86"/>
      <c r="BO42" s="137"/>
      <c r="BP42" s="138"/>
      <c r="BQ42" s="138"/>
      <c r="BR42" s="146">
        <f t="shared" si="48"/>
        <v>0</v>
      </c>
      <c r="BS42" s="179">
        <f t="shared" si="49"/>
        <v>1.0000000000000002</v>
      </c>
      <c r="BT42" s="180">
        <f t="shared" si="12"/>
        <v>0</v>
      </c>
      <c r="BU42" s="146">
        <f t="shared" si="50"/>
        <v>0</v>
      </c>
      <c r="BV42" s="179">
        <f t="shared" si="51"/>
        <v>1.0000000000000002</v>
      </c>
      <c r="BW42" s="180">
        <f t="shared" si="13"/>
        <v>0</v>
      </c>
      <c r="BX42" s="148">
        <f t="shared" si="52"/>
        <v>0</v>
      </c>
      <c r="BY42" s="179">
        <f t="shared" si="53"/>
        <v>1.0000000000000002</v>
      </c>
      <c r="BZ42" s="180">
        <f t="shared" si="14"/>
        <v>0</v>
      </c>
      <c r="CA42" s="146">
        <f t="shared" si="69"/>
        <v>0</v>
      </c>
      <c r="CB42" s="179">
        <f t="shared" si="54"/>
        <v>1.0000000000000002</v>
      </c>
      <c r="CC42" s="180">
        <f t="shared" si="15"/>
        <v>0</v>
      </c>
      <c r="CD42" s="146">
        <f t="shared" si="55"/>
        <v>0</v>
      </c>
      <c r="CE42" s="179">
        <f t="shared" si="56"/>
        <v>1.0000000000000002</v>
      </c>
      <c r="CF42" s="180">
        <f t="shared" si="16"/>
        <v>0</v>
      </c>
      <c r="CG42" s="146">
        <f t="shared" si="57"/>
        <v>0</v>
      </c>
      <c r="CH42" s="179">
        <f t="shared" si="58"/>
        <v>1.0000000000000002</v>
      </c>
      <c r="CI42" s="180">
        <f t="shared" si="17"/>
        <v>0</v>
      </c>
      <c r="CJ42" s="146">
        <f t="shared" si="59"/>
        <v>0</v>
      </c>
      <c r="CK42" s="179">
        <f t="shared" si="60"/>
        <v>1.0000000000000002</v>
      </c>
      <c r="CL42" s="180">
        <f t="shared" si="18"/>
        <v>0</v>
      </c>
      <c r="CM42" s="146">
        <f t="shared" si="61"/>
        <v>0</v>
      </c>
      <c r="CN42" s="179">
        <f t="shared" si="62"/>
        <v>1.0000000000000002</v>
      </c>
      <c r="CO42" s="180">
        <f t="shared" si="19"/>
        <v>0</v>
      </c>
      <c r="CP42" s="146">
        <f t="shared" si="70"/>
        <v>0</v>
      </c>
      <c r="CQ42" s="179">
        <f t="shared" si="63"/>
        <v>1.0000000000000002</v>
      </c>
      <c r="CR42" s="180">
        <f t="shared" si="20"/>
        <v>0</v>
      </c>
      <c r="CS42" s="146">
        <f t="shared" si="71"/>
        <v>0</v>
      </c>
      <c r="CT42" s="179">
        <f t="shared" si="64"/>
        <v>1.0000000000000002</v>
      </c>
      <c r="CU42" s="180">
        <f t="shared" si="21"/>
        <v>0</v>
      </c>
      <c r="CV42" s="178">
        <f t="shared" si="65"/>
        <v>0</v>
      </c>
      <c r="CW42" s="179">
        <f t="shared" si="66"/>
        <v>1.0000000000000002</v>
      </c>
      <c r="CX42" s="180">
        <f t="shared" si="22"/>
        <v>0</v>
      </c>
      <c r="CY42" s="181">
        <f t="shared" si="67"/>
        <v>0</v>
      </c>
      <c r="CZ42" s="179">
        <f t="shared" si="68"/>
        <v>1.0000000000000002</v>
      </c>
      <c r="DA42" s="180">
        <f t="shared" si="23"/>
        <v>0</v>
      </c>
    </row>
    <row r="43" spans="1:105" hidden="1">
      <c r="BN43" s="86"/>
    </row>
    <row r="44" spans="1:105" ht="15" hidden="1">
      <c r="A44" s="221" t="s">
        <v>63</v>
      </c>
      <c r="B44" s="222"/>
      <c r="C44" s="182"/>
      <c r="D44" s="222"/>
      <c r="E44" s="222"/>
      <c r="F44" s="222"/>
      <c r="G44" s="223"/>
      <c r="I44" s="221" t="s">
        <v>63</v>
      </c>
      <c r="J44" s="222"/>
      <c r="K44" s="182"/>
      <c r="L44" s="222"/>
      <c r="M44" s="222"/>
      <c r="N44" s="222"/>
      <c r="O44" s="223"/>
      <c r="BN44" s="86"/>
    </row>
    <row r="45" spans="1:105" hidden="1">
      <c r="A45" s="224"/>
      <c r="B45" s="206"/>
      <c r="C45" s="153" t="s">
        <v>64</v>
      </c>
      <c r="D45" s="153" t="s">
        <v>64</v>
      </c>
      <c r="E45" s="153" t="s">
        <v>54</v>
      </c>
      <c r="F45" s="206"/>
      <c r="G45" s="206"/>
      <c r="I45" s="224"/>
      <c r="J45" s="206"/>
      <c r="K45" s="153" t="s">
        <v>64</v>
      </c>
      <c r="L45" s="153" t="s">
        <v>64</v>
      </c>
      <c r="M45" s="153" t="s">
        <v>54</v>
      </c>
      <c r="N45" s="206"/>
      <c r="O45" s="206"/>
      <c r="BN45" s="86"/>
    </row>
    <row r="46" spans="1:105" hidden="1">
      <c r="A46" s="183" t="s">
        <v>27</v>
      </c>
      <c r="B46" s="184" t="s">
        <v>65</v>
      </c>
      <c r="C46" s="185" t="s">
        <v>66</v>
      </c>
      <c r="D46" s="185" t="s">
        <v>67</v>
      </c>
      <c r="E46" s="185" t="s">
        <v>68</v>
      </c>
      <c r="F46" s="185" t="s">
        <v>4</v>
      </c>
      <c r="G46" s="185" t="s">
        <v>69</v>
      </c>
      <c r="I46" s="183" t="s">
        <v>27</v>
      </c>
      <c r="J46" s="184" t="s">
        <v>65</v>
      </c>
      <c r="K46" s="185" t="s">
        <v>66</v>
      </c>
      <c r="L46" s="185" t="s">
        <v>67</v>
      </c>
      <c r="M46" s="185" t="s">
        <v>68</v>
      </c>
      <c r="N46" s="185" t="s">
        <v>4</v>
      </c>
      <c r="O46" s="185" t="s">
        <v>69</v>
      </c>
      <c r="BN46" s="86"/>
    </row>
    <row r="47" spans="1:105" hidden="1">
      <c r="A47" s="186"/>
      <c r="B47" s="225"/>
      <c r="C47" s="225"/>
      <c r="D47" s="225"/>
      <c r="E47" s="225"/>
      <c r="F47" s="209"/>
      <c r="G47" s="225"/>
      <c r="I47" s="186"/>
      <c r="J47" s="225"/>
      <c r="K47" s="225"/>
      <c r="L47" s="225"/>
      <c r="M47" s="225"/>
      <c r="N47" s="209"/>
      <c r="O47" s="225"/>
      <c r="BN47" s="86"/>
    </row>
    <row r="48" spans="1:105" hidden="1">
      <c r="A48" s="186">
        <v>0</v>
      </c>
      <c r="B48" s="187"/>
      <c r="C48" s="187"/>
      <c r="D48" s="187"/>
      <c r="E48" s="187">
        <f>-(D6+D9)</f>
        <v>0</v>
      </c>
      <c r="F48" s="188">
        <v>0</v>
      </c>
      <c r="G48" s="187">
        <f t="shared" ref="G48:G68" si="76">NPV(F48,$E$49:$E$68)+$E$48</f>
        <v>0</v>
      </c>
      <c r="I48" s="186">
        <v>0</v>
      </c>
      <c r="J48" s="187"/>
      <c r="K48" s="187"/>
      <c r="L48" s="187"/>
      <c r="M48" s="187">
        <f>-(E6+E9)</f>
        <v>0</v>
      </c>
      <c r="N48" s="188">
        <v>0</v>
      </c>
      <c r="O48" s="187">
        <f>NPV(N48,$M$49:$M$68)+$M$48</f>
        <v>0</v>
      </c>
      <c r="AE48" s="189"/>
      <c r="AF48" s="189"/>
      <c r="AG48" s="189"/>
      <c r="AH48" s="189"/>
      <c r="AI48" s="190"/>
      <c r="AJ48" s="189"/>
      <c r="AK48" s="190"/>
      <c r="AL48" s="189"/>
      <c r="AO48" s="189"/>
      <c r="AP48" s="189"/>
      <c r="AQ48" s="189"/>
      <c r="AR48" s="148"/>
      <c r="AS48" s="159"/>
      <c r="AT48" s="148"/>
      <c r="AU48" s="123"/>
      <c r="AV48" s="123"/>
      <c r="AW48" s="148"/>
      <c r="AX48" s="148"/>
      <c r="AY48" s="148"/>
      <c r="AZ48" s="148"/>
      <c r="BA48" s="159"/>
      <c r="BB48" s="148"/>
      <c r="BC48" s="123"/>
      <c r="BD48" s="123"/>
      <c r="BE48" s="148"/>
      <c r="BF48" s="148"/>
      <c r="BG48" s="148"/>
      <c r="BH48" s="148"/>
      <c r="BI48" s="159"/>
      <c r="BJ48" s="148"/>
      <c r="BK48" s="123"/>
      <c r="BL48" s="123"/>
      <c r="BM48" s="148"/>
      <c r="BN48" s="86"/>
      <c r="BS48" s="189"/>
      <c r="BT48" s="189"/>
      <c r="BU48" s="189"/>
      <c r="BV48" s="189"/>
      <c r="BW48" s="190"/>
      <c r="BX48" s="189"/>
      <c r="BY48" s="190"/>
      <c r="BZ48" s="189"/>
      <c r="CC48" s="189"/>
      <c r="CD48" s="189"/>
      <c r="CE48" s="189"/>
      <c r="CF48" s="148"/>
      <c r="CG48" s="159"/>
      <c r="CH48" s="148"/>
      <c r="CI48" s="123"/>
      <c r="CJ48" s="123"/>
      <c r="CK48" s="148"/>
      <c r="CL48" s="148"/>
      <c r="CM48" s="148"/>
      <c r="CN48" s="148"/>
      <c r="CO48" s="159"/>
      <c r="CP48" s="148"/>
      <c r="CQ48" s="123"/>
      <c r="CR48" s="123"/>
      <c r="CS48" s="148"/>
      <c r="CT48" s="148"/>
      <c r="CU48" s="148"/>
      <c r="CV48" s="148"/>
      <c r="CW48" s="159"/>
      <c r="CX48" s="148"/>
      <c r="CY48" s="123"/>
      <c r="CZ48" s="123"/>
      <c r="DA48" s="148"/>
    </row>
    <row r="49" spans="1:105" hidden="1">
      <c r="A49" s="186">
        <v>1</v>
      </c>
      <c r="B49" s="187">
        <f>IF(A49&lt;=$D$7,$D$14,0)</f>
        <v>0</v>
      </c>
      <c r="C49" s="187">
        <f t="shared" ref="C49:C68" si="77">IF(A49&lt;=$D$7,$D$11*B49,0)</f>
        <v>0</v>
      </c>
      <c r="D49" s="187">
        <f t="shared" ref="D49:D68" si="78">IF(A49&lt;=$D$7,($D$12*B49+$D$13),0)</f>
        <v>0</v>
      </c>
      <c r="E49" s="187">
        <f t="shared" ref="E49:E68" si="79">C49-D49+IF(A49=$D$7,$D$9+$D$8,0)</f>
        <v>0</v>
      </c>
      <c r="F49" s="188">
        <f t="shared" ref="F49:F68" si="80">F48+0.05</f>
        <v>0.05</v>
      </c>
      <c r="G49" s="187">
        <f t="shared" si="76"/>
        <v>0</v>
      </c>
      <c r="I49" s="186">
        <v>1</v>
      </c>
      <c r="J49" s="187">
        <f>IF(I49&lt;=$E$7,$E$14,0)</f>
        <v>0</v>
      </c>
      <c r="K49" s="187">
        <f t="shared" ref="K49:K68" si="81">IF(I49&lt;=$E$7,$E$11*J49,0)</f>
        <v>0</v>
      </c>
      <c r="L49" s="187">
        <f t="shared" ref="L49:L68" si="82">IF(I49&lt;=$E$7,($E$12*J49+$E$13),0)</f>
        <v>0</v>
      </c>
      <c r="M49" s="187">
        <f t="shared" ref="M49:M68" si="83">K49-L49+IF(I49=$E$7,$E$9+$E$8,0)</f>
        <v>0</v>
      </c>
      <c r="N49" s="188">
        <f t="shared" ref="N49:N68" si="84">N48+0.05</f>
        <v>0.05</v>
      </c>
      <c r="O49" s="187">
        <f t="shared" ref="O49:O68" si="85">NPV(N49,$M$49:$M$68)+$M$48</f>
        <v>0</v>
      </c>
      <c r="AE49" s="189"/>
      <c r="AF49" s="189"/>
      <c r="AG49" s="189"/>
      <c r="AH49" s="189"/>
      <c r="AI49" s="190"/>
      <c r="AJ49" s="189"/>
      <c r="AK49" s="190"/>
      <c r="AL49" s="189"/>
      <c r="AO49" s="189"/>
      <c r="AP49" s="189"/>
      <c r="AQ49" s="189"/>
      <c r="AR49" s="148"/>
      <c r="AS49" s="159"/>
      <c r="AT49" s="148"/>
      <c r="AU49" s="123"/>
      <c r="AV49" s="123"/>
      <c r="AW49" s="148"/>
      <c r="AX49" s="148"/>
      <c r="AY49" s="148"/>
      <c r="AZ49" s="148"/>
      <c r="BA49" s="159"/>
      <c r="BB49" s="148"/>
      <c r="BC49" s="123"/>
      <c r="BD49" s="123"/>
      <c r="BE49" s="148"/>
      <c r="BF49" s="148"/>
      <c r="BG49" s="148"/>
      <c r="BH49" s="148"/>
      <c r="BI49" s="159"/>
      <c r="BJ49" s="148"/>
      <c r="BK49" s="123"/>
      <c r="BL49" s="123"/>
      <c r="BM49" s="148"/>
      <c r="BN49" s="86"/>
      <c r="BS49" s="189"/>
      <c r="BT49" s="189"/>
      <c r="BU49" s="189"/>
      <c r="BV49" s="189"/>
      <c r="BW49" s="190"/>
      <c r="BX49" s="189"/>
      <c r="BY49" s="190"/>
      <c r="BZ49" s="189"/>
      <c r="CC49" s="189"/>
      <c r="CD49" s="189"/>
      <c r="CE49" s="189"/>
      <c r="CF49" s="148"/>
      <c r="CG49" s="159"/>
      <c r="CH49" s="148"/>
      <c r="CI49" s="123"/>
      <c r="CJ49" s="123"/>
      <c r="CK49" s="148"/>
      <c r="CL49" s="148"/>
      <c r="CM49" s="148"/>
      <c r="CN49" s="148"/>
      <c r="CO49" s="159"/>
      <c r="CP49" s="148"/>
      <c r="CQ49" s="123"/>
      <c r="CR49" s="123"/>
      <c r="CS49" s="148"/>
      <c r="CT49" s="148"/>
      <c r="CU49" s="148"/>
      <c r="CV49" s="148"/>
      <c r="CW49" s="159"/>
      <c r="CX49" s="148"/>
      <c r="CY49" s="123"/>
      <c r="CZ49" s="123"/>
      <c r="DA49" s="148"/>
    </row>
    <row r="50" spans="1:105" hidden="1">
      <c r="A50" s="186">
        <f t="shared" ref="A50:A68" si="86">A49+1</f>
        <v>2</v>
      </c>
      <c r="B50" s="187">
        <f t="shared" ref="B50:B68" si="87">IF(A50&lt;=$D$7,B49,0)</f>
        <v>0</v>
      </c>
      <c r="C50" s="187">
        <f t="shared" si="77"/>
        <v>0</v>
      </c>
      <c r="D50" s="187">
        <f t="shared" si="78"/>
        <v>0</v>
      </c>
      <c r="E50" s="187">
        <f t="shared" si="79"/>
        <v>0</v>
      </c>
      <c r="F50" s="188">
        <f t="shared" si="80"/>
        <v>0.1</v>
      </c>
      <c r="G50" s="187">
        <f t="shared" si="76"/>
        <v>0</v>
      </c>
      <c r="I50" s="186">
        <f t="shared" ref="I50:I68" si="88">I49+1</f>
        <v>2</v>
      </c>
      <c r="J50" s="187">
        <f t="shared" ref="J50:J68" si="89">IF(I50&lt;=$E$7,J49,0)</f>
        <v>0</v>
      </c>
      <c r="K50" s="187">
        <f t="shared" si="81"/>
        <v>0</v>
      </c>
      <c r="L50" s="187">
        <f t="shared" si="82"/>
        <v>0</v>
      </c>
      <c r="M50" s="187">
        <f t="shared" si="83"/>
        <v>0</v>
      </c>
      <c r="N50" s="188">
        <f t="shared" si="84"/>
        <v>0.1</v>
      </c>
      <c r="O50" s="187">
        <f t="shared" si="85"/>
        <v>0</v>
      </c>
      <c r="AE50" s="189"/>
      <c r="AF50" s="189"/>
      <c r="AG50" s="189"/>
      <c r="AH50" s="189"/>
      <c r="AI50" s="190"/>
      <c r="AJ50" s="189"/>
      <c r="AK50" s="190"/>
      <c r="AL50" s="189"/>
      <c r="AO50" s="189"/>
      <c r="AP50" s="189"/>
      <c r="AQ50" s="189"/>
      <c r="AR50" s="148"/>
      <c r="AS50" s="159"/>
      <c r="AT50" s="148"/>
      <c r="AU50" s="123"/>
      <c r="AV50" s="123"/>
      <c r="AW50" s="148"/>
      <c r="AX50" s="148"/>
      <c r="AY50" s="148"/>
      <c r="AZ50" s="148"/>
      <c r="BA50" s="159"/>
      <c r="BB50" s="148"/>
      <c r="BC50" s="123"/>
      <c r="BD50" s="123"/>
      <c r="BE50" s="148"/>
      <c r="BF50" s="148"/>
      <c r="BG50" s="148"/>
      <c r="BH50" s="148"/>
      <c r="BI50" s="159"/>
      <c r="BJ50" s="148"/>
      <c r="BK50" s="123"/>
      <c r="BL50" s="123"/>
      <c r="BM50" s="148"/>
      <c r="BN50" s="86"/>
      <c r="BS50" s="189"/>
      <c r="BT50" s="189"/>
      <c r="BU50" s="189"/>
      <c r="BV50" s="189"/>
      <c r="BW50" s="190"/>
      <c r="BX50" s="189"/>
      <c r="BY50" s="190"/>
      <c r="BZ50" s="189"/>
      <c r="CC50" s="189"/>
      <c r="CD50" s="189"/>
      <c r="CE50" s="189"/>
      <c r="CF50" s="148"/>
      <c r="CG50" s="159"/>
      <c r="CH50" s="148"/>
      <c r="CI50" s="123"/>
      <c r="CJ50" s="123"/>
      <c r="CK50" s="148"/>
      <c r="CL50" s="148"/>
      <c r="CM50" s="148"/>
      <c r="CN50" s="148"/>
      <c r="CO50" s="159"/>
      <c r="CP50" s="148"/>
      <c r="CQ50" s="123"/>
      <c r="CR50" s="123"/>
      <c r="CS50" s="148"/>
      <c r="CT50" s="148"/>
      <c r="CU50" s="148"/>
      <c r="CV50" s="148"/>
      <c r="CW50" s="159"/>
      <c r="CX50" s="148"/>
      <c r="CY50" s="123"/>
      <c r="CZ50" s="123"/>
      <c r="DA50" s="148"/>
    </row>
    <row r="51" spans="1:105" hidden="1">
      <c r="A51" s="186">
        <f t="shared" si="86"/>
        <v>3</v>
      </c>
      <c r="B51" s="187">
        <f t="shared" si="87"/>
        <v>0</v>
      </c>
      <c r="C51" s="187">
        <f t="shared" si="77"/>
        <v>0</v>
      </c>
      <c r="D51" s="187">
        <f t="shared" si="78"/>
        <v>0</v>
      </c>
      <c r="E51" s="187">
        <f t="shared" si="79"/>
        <v>0</v>
      </c>
      <c r="F51" s="188">
        <f t="shared" si="80"/>
        <v>0.15000000000000002</v>
      </c>
      <c r="G51" s="187">
        <f t="shared" si="76"/>
        <v>0</v>
      </c>
      <c r="I51" s="186">
        <f t="shared" si="88"/>
        <v>3</v>
      </c>
      <c r="J51" s="187">
        <f t="shared" si="89"/>
        <v>0</v>
      </c>
      <c r="K51" s="187">
        <f t="shared" si="81"/>
        <v>0</v>
      </c>
      <c r="L51" s="187">
        <f t="shared" si="82"/>
        <v>0</v>
      </c>
      <c r="M51" s="187">
        <f t="shared" si="83"/>
        <v>0</v>
      </c>
      <c r="N51" s="188">
        <f t="shared" si="84"/>
        <v>0.15000000000000002</v>
      </c>
      <c r="O51" s="187">
        <f t="shared" si="85"/>
        <v>0</v>
      </c>
      <c r="AE51" s="189"/>
      <c r="AF51" s="189"/>
      <c r="AG51" s="189"/>
      <c r="AH51" s="189"/>
      <c r="AJ51" s="189"/>
      <c r="AO51" s="189"/>
      <c r="AP51" s="189"/>
      <c r="AQ51" s="189"/>
      <c r="AR51" s="148"/>
      <c r="AS51" s="123"/>
      <c r="AT51" s="123"/>
      <c r="AU51" s="123"/>
      <c r="AV51" s="123"/>
      <c r="AW51" s="148"/>
      <c r="AX51" s="148"/>
      <c r="AY51" s="148"/>
      <c r="AZ51" s="148"/>
      <c r="BA51" s="123"/>
      <c r="BB51" s="123"/>
      <c r="BC51" s="123"/>
      <c r="BD51" s="123"/>
      <c r="BE51" s="148"/>
      <c r="BF51" s="148"/>
      <c r="BG51" s="148"/>
      <c r="BH51" s="148"/>
      <c r="BI51" s="123"/>
      <c r="BJ51" s="123"/>
      <c r="BK51" s="123"/>
      <c r="BL51" s="123"/>
      <c r="BM51" s="148"/>
      <c r="BN51" s="86"/>
      <c r="BS51" s="189"/>
      <c r="BT51" s="189"/>
      <c r="BU51" s="189"/>
      <c r="BV51" s="189"/>
      <c r="BX51" s="189"/>
      <c r="CC51" s="189"/>
      <c r="CD51" s="189"/>
      <c r="CE51" s="189"/>
      <c r="CF51" s="148"/>
      <c r="CG51" s="123"/>
      <c r="CH51" s="123"/>
      <c r="CI51" s="123"/>
      <c r="CJ51" s="123"/>
      <c r="CK51" s="148"/>
      <c r="CL51" s="148"/>
      <c r="CM51" s="148"/>
      <c r="CN51" s="148"/>
      <c r="CO51" s="123"/>
      <c r="CP51" s="123"/>
      <c r="CQ51" s="123"/>
      <c r="CR51" s="123"/>
      <c r="CS51" s="148"/>
      <c r="CT51" s="148"/>
      <c r="CU51" s="148"/>
      <c r="CV51" s="148"/>
      <c r="CW51" s="123"/>
      <c r="CX51" s="123"/>
      <c r="CY51" s="123"/>
      <c r="CZ51" s="123"/>
      <c r="DA51" s="148"/>
    </row>
    <row r="52" spans="1:105" hidden="1">
      <c r="A52" s="186">
        <f t="shared" si="86"/>
        <v>4</v>
      </c>
      <c r="B52" s="187">
        <f t="shared" si="87"/>
        <v>0</v>
      </c>
      <c r="C52" s="187">
        <f t="shared" si="77"/>
        <v>0</v>
      </c>
      <c r="D52" s="187">
        <f t="shared" si="78"/>
        <v>0</v>
      </c>
      <c r="E52" s="187">
        <f t="shared" si="79"/>
        <v>0</v>
      </c>
      <c r="F52" s="188">
        <f t="shared" si="80"/>
        <v>0.2</v>
      </c>
      <c r="G52" s="187">
        <f t="shared" si="76"/>
        <v>0</v>
      </c>
      <c r="I52" s="186">
        <f t="shared" si="88"/>
        <v>4</v>
      </c>
      <c r="J52" s="187">
        <f t="shared" si="89"/>
        <v>0</v>
      </c>
      <c r="K52" s="187">
        <f t="shared" si="81"/>
        <v>0</v>
      </c>
      <c r="L52" s="187">
        <f t="shared" si="82"/>
        <v>0</v>
      </c>
      <c r="M52" s="187">
        <f t="shared" si="83"/>
        <v>0</v>
      </c>
      <c r="N52" s="188">
        <f t="shared" si="84"/>
        <v>0.2</v>
      </c>
      <c r="O52" s="187">
        <f t="shared" si="85"/>
        <v>0</v>
      </c>
      <c r="AE52" s="189"/>
      <c r="AF52" s="189"/>
      <c r="AG52" s="189"/>
      <c r="AH52" s="189"/>
      <c r="AJ52" s="189"/>
      <c r="AO52" s="189"/>
      <c r="AP52" s="189"/>
      <c r="AQ52" s="189"/>
      <c r="AR52" s="148"/>
      <c r="AS52" s="123"/>
      <c r="AT52" s="123"/>
      <c r="AU52" s="123"/>
      <c r="AV52" s="123"/>
      <c r="AW52" s="148"/>
      <c r="AX52" s="148"/>
      <c r="AY52" s="148"/>
      <c r="AZ52" s="148"/>
      <c r="BA52" s="123"/>
      <c r="BB52" s="123"/>
      <c r="BC52" s="123"/>
      <c r="BD52" s="123"/>
      <c r="BE52" s="148"/>
      <c r="BF52" s="148"/>
      <c r="BG52" s="148"/>
      <c r="BH52" s="148"/>
      <c r="BI52" s="123"/>
      <c r="BJ52" s="123"/>
      <c r="BK52" s="123"/>
      <c r="BL52" s="123"/>
      <c r="BM52" s="148"/>
      <c r="BN52" s="86"/>
      <c r="BS52" s="189"/>
      <c r="BT52" s="189"/>
      <c r="BU52" s="189"/>
      <c r="BV52" s="189"/>
      <c r="BX52" s="189"/>
      <c r="CC52" s="189"/>
      <c r="CD52" s="189"/>
      <c r="CE52" s="189"/>
      <c r="CF52" s="148"/>
      <c r="CG52" s="123"/>
      <c r="CH52" s="123"/>
      <c r="CI52" s="123"/>
      <c r="CJ52" s="123"/>
      <c r="CK52" s="148"/>
      <c r="CL52" s="148"/>
      <c r="CM52" s="148"/>
      <c r="CN52" s="148"/>
      <c r="CO52" s="123"/>
      <c r="CP52" s="123"/>
      <c r="CQ52" s="123"/>
      <c r="CR52" s="123"/>
      <c r="CS52" s="148"/>
      <c r="CT52" s="148"/>
      <c r="CU52" s="148"/>
      <c r="CV52" s="148"/>
      <c r="CW52" s="123"/>
      <c r="CX52" s="123"/>
      <c r="CY52" s="123"/>
      <c r="CZ52" s="123"/>
      <c r="DA52" s="148"/>
    </row>
    <row r="53" spans="1:105" hidden="1">
      <c r="A53" s="186">
        <f t="shared" si="86"/>
        <v>5</v>
      </c>
      <c r="B53" s="187">
        <f t="shared" si="87"/>
        <v>0</v>
      </c>
      <c r="C53" s="187">
        <f t="shared" si="77"/>
        <v>0</v>
      </c>
      <c r="D53" s="187">
        <f t="shared" si="78"/>
        <v>0</v>
      </c>
      <c r="E53" s="187">
        <f t="shared" si="79"/>
        <v>0</v>
      </c>
      <c r="F53" s="188">
        <f t="shared" si="80"/>
        <v>0.25</v>
      </c>
      <c r="G53" s="187">
        <f t="shared" si="76"/>
        <v>0</v>
      </c>
      <c r="I53" s="186">
        <f t="shared" si="88"/>
        <v>5</v>
      </c>
      <c r="J53" s="187">
        <f t="shared" si="89"/>
        <v>0</v>
      </c>
      <c r="K53" s="187">
        <f t="shared" si="81"/>
        <v>0</v>
      </c>
      <c r="L53" s="187">
        <f t="shared" si="82"/>
        <v>0</v>
      </c>
      <c r="M53" s="187">
        <f t="shared" si="83"/>
        <v>0</v>
      </c>
      <c r="N53" s="188">
        <f t="shared" si="84"/>
        <v>0.25</v>
      </c>
      <c r="O53" s="187">
        <f t="shared" si="85"/>
        <v>0</v>
      </c>
      <c r="AE53" s="189"/>
      <c r="AF53" s="189"/>
      <c r="AG53" s="189"/>
      <c r="AH53" s="189"/>
      <c r="AJ53" s="189"/>
      <c r="AO53" s="189"/>
      <c r="AP53" s="189"/>
      <c r="AQ53" s="189"/>
      <c r="AR53" s="148"/>
      <c r="AS53" s="123"/>
      <c r="AT53" s="123"/>
      <c r="AU53" s="123"/>
      <c r="AV53" s="123"/>
      <c r="AW53" s="148"/>
      <c r="AX53" s="148"/>
      <c r="AY53" s="148"/>
      <c r="AZ53" s="148"/>
      <c r="BA53" s="123"/>
      <c r="BB53" s="123"/>
      <c r="BC53" s="123"/>
      <c r="BD53" s="123"/>
      <c r="BE53" s="148"/>
      <c r="BF53" s="148"/>
      <c r="BG53" s="148"/>
      <c r="BH53" s="148"/>
      <c r="BI53" s="123"/>
      <c r="BJ53" s="123"/>
      <c r="BK53" s="123"/>
      <c r="BL53" s="123"/>
      <c r="BM53" s="148"/>
      <c r="BN53" s="86"/>
      <c r="BS53" s="189"/>
      <c r="BT53" s="189"/>
      <c r="BU53" s="189"/>
      <c r="BV53" s="189"/>
      <c r="BX53" s="189"/>
      <c r="CC53" s="189"/>
      <c r="CD53" s="189"/>
      <c r="CE53" s="189"/>
      <c r="CF53" s="148"/>
      <c r="CG53" s="123"/>
      <c r="CH53" s="123"/>
      <c r="CI53" s="123"/>
      <c r="CJ53" s="123"/>
      <c r="CK53" s="148"/>
      <c r="CL53" s="148"/>
      <c r="CM53" s="148"/>
      <c r="CN53" s="148"/>
      <c r="CO53" s="123"/>
      <c r="CP53" s="123"/>
      <c r="CQ53" s="123"/>
      <c r="CR53" s="123"/>
      <c r="CS53" s="148"/>
      <c r="CT53" s="148"/>
      <c r="CU53" s="148"/>
      <c r="CV53" s="148"/>
      <c r="CW53" s="123"/>
      <c r="CX53" s="123"/>
      <c r="CY53" s="123"/>
      <c r="CZ53" s="123"/>
      <c r="DA53" s="148"/>
    </row>
    <row r="54" spans="1:105" hidden="1">
      <c r="A54" s="186">
        <f t="shared" si="86"/>
        <v>6</v>
      </c>
      <c r="B54" s="187">
        <f t="shared" si="87"/>
        <v>0</v>
      </c>
      <c r="C54" s="187">
        <f t="shared" si="77"/>
        <v>0</v>
      </c>
      <c r="D54" s="187">
        <f t="shared" si="78"/>
        <v>0</v>
      </c>
      <c r="E54" s="187">
        <f t="shared" si="79"/>
        <v>0</v>
      </c>
      <c r="F54" s="188">
        <f t="shared" si="80"/>
        <v>0.3</v>
      </c>
      <c r="G54" s="187">
        <f t="shared" si="76"/>
        <v>0</v>
      </c>
      <c r="I54" s="186">
        <f t="shared" si="88"/>
        <v>6</v>
      </c>
      <c r="J54" s="187">
        <f t="shared" si="89"/>
        <v>0</v>
      </c>
      <c r="K54" s="187">
        <f t="shared" si="81"/>
        <v>0</v>
      </c>
      <c r="L54" s="187">
        <f t="shared" si="82"/>
        <v>0</v>
      </c>
      <c r="M54" s="187">
        <f t="shared" si="83"/>
        <v>0</v>
      </c>
      <c r="N54" s="188">
        <f t="shared" si="84"/>
        <v>0.3</v>
      </c>
      <c r="O54" s="187">
        <f t="shared" si="85"/>
        <v>0</v>
      </c>
      <c r="AE54" s="189"/>
      <c r="AF54" s="189"/>
      <c r="AG54" s="189"/>
      <c r="AH54" s="189"/>
      <c r="AJ54" s="189"/>
      <c r="AO54" s="189"/>
      <c r="AP54" s="189"/>
      <c r="AQ54" s="189"/>
      <c r="AR54" s="148"/>
      <c r="AS54" s="123"/>
      <c r="AT54" s="123"/>
      <c r="AU54" s="123"/>
      <c r="AV54" s="123"/>
      <c r="AW54" s="148"/>
      <c r="AX54" s="148"/>
      <c r="AY54" s="148"/>
      <c r="AZ54" s="148"/>
      <c r="BA54" s="123"/>
      <c r="BB54" s="123"/>
      <c r="BC54" s="123"/>
      <c r="BD54" s="123"/>
      <c r="BE54" s="148"/>
      <c r="BF54" s="148"/>
      <c r="BG54" s="123"/>
      <c r="BH54" s="123"/>
      <c r="BI54" s="123"/>
      <c r="BJ54" s="123"/>
      <c r="BK54" s="123"/>
      <c r="BL54" s="123"/>
      <c r="BM54" s="123"/>
      <c r="BN54" s="207"/>
      <c r="BS54" s="189"/>
      <c r="BT54" s="189"/>
      <c r="BU54" s="189"/>
      <c r="BV54" s="189"/>
      <c r="BX54" s="189"/>
      <c r="CC54" s="189"/>
      <c r="CD54" s="189"/>
      <c r="CE54" s="189"/>
      <c r="CF54" s="148"/>
      <c r="CG54" s="123"/>
      <c r="CH54" s="123"/>
      <c r="CI54" s="123"/>
      <c r="CJ54" s="123"/>
      <c r="CK54" s="148"/>
      <c r="CL54" s="148"/>
      <c r="CM54" s="148"/>
      <c r="CN54" s="148"/>
      <c r="CO54" s="123"/>
      <c r="CP54" s="123"/>
      <c r="CQ54" s="123"/>
      <c r="CR54" s="123"/>
      <c r="CS54" s="148"/>
      <c r="CT54" s="148"/>
      <c r="CU54" s="123"/>
      <c r="CV54" s="123"/>
      <c r="CW54" s="123"/>
      <c r="CX54" s="123"/>
      <c r="CY54" s="123"/>
      <c r="CZ54" s="123"/>
      <c r="DA54" s="123"/>
    </row>
    <row r="55" spans="1:105" hidden="1">
      <c r="A55" s="186">
        <f t="shared" si="86"/>
        <v>7</v>
      </c>
      <c r="B55" s="187">
        <f t="shared" si="87"/>
        <v>0</v>
      </c>
      <c r="C55" s="187">
        <f t="shared" si="77"/>
        <v>0</v>
      </c>
      <c r="D55" s="187">
        <f t="shared" si="78"/>
        <v>0</v>
      </c>
      <c r="E55" s="187">
        <f t="shared" si="79"/>
        <v>0</v>
      </c>
      <c r="F55" s="188">
        <f t="shared" si="80"/>
        <v>0.35</v>
      </c>
      <c r="G55" s="187">
        <f t="shared" si="76"/>
        <v>0</v>
      </c>
      <c r="H55" s="191"/>
      <c r="I55" s="186">
        <f t="shared" si="88"/>
        <v>7</v>
      </c>
      <c r="J55" s="187">
        <f t="shared" si="89"/>
        <v>0</v>
      </c>
      <c r="K55" s="187">
        <f t="shared" si="81"/>
        <v>0</v>
      </c>
      <c r="L55" s="187">
        <f t="shared" si="82"/>
        <v>0</v>
      </c>
      <c r="M55" s="187">
        <f t="shared" si="83"/>
        <v>0</v>
      </c>
      <c r="N55" s="188">
        <f t="shared" si="84"/>
        <v>0.35</v>
      </c>
      <c r="O55" s="187">
        <f t="shared" si="85"/>
        <v>0</v>
      </c>
      <c r="AE55" s="189"/>
      <c r="AF55" s="189"/>
      <c r="AG55" s="189"/>
      <c r="AH55" s="189"/>
      <c r="AJ55" s="189"/>
      <c r="AO55" s="189"/>
      <c r="AP55" s="189"/>
      <c r="AQ55" s="189"/>
      <c r="AR55" s="148"/>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207"/>
      <c r="BS55" s="189"/>
      <c r="BT55" s="189"/>
      <c r="BU55" s="189"/>
      <c r="BV55" s="189"/>
      <c r="BX55" s="189"/>
      <c r="CC55" s="189"/>
      <c r="CD55" s="189"/>
      <c r="CE55" s="189"/>
      <c r="CF55" s="148"/>
      <c r="CG55" s="123"/>
      <c r="CH55" s="123"/>
      <c r="CI55" s="123"/>
      <c r="CJ55" s="123"/>
      <c r="CK55" s="123"/>
      <c r="CL55" s="123"/>
      <c r="CM55" s="123"/>
      <c r="CN55" s="123"/>
      <c r="CO55" s="123"/>
      <c r="CP55" s="123"/>
      <c r="CQ55" s="123"/>
      <c r="CR55" s="123"/>
      <c r="CS55" s="123"/>
      <c r="CT55" s="123"/>
      <c r="CU55" s="123"/>
      <c r="CV55" s="123"/>
      <c r="CW55" s="123"/>
      <c r="CX55" s="123"/>
      <c r="CY55" s="123"/>
      <c r="CZ55" s="123"/>
      <c r="DA55" s="123"/>
    </row>
    <row r="56" spans="1:105" hidden="1">
      <c r="A56" s="186">
        <f t="shared" si="86"/>
        <v>8</v>
      </c>
      <c r="B56" s="187">
        <f t="shared" si="87"/>
        <v>0</v>
      </c>
      <c r="C56" s="187">
        <f t="shared" si="77"/>
        <v>0</v>
      </c>
      <c r="D56" s="187">
        <f t="shared" si="78"/>
        <v>0</v>
      </c>
      <c r="E56" s="187">
        <f t="shared" si="79"/>
        <v>0</v>
      </c>
      <c r="F56" s="188">
        <f t="shared" si="80"/>
        <v>0.39999999999999997</v>
      </c>
      <c r="G56" s="187">
        <f t="shared" si="76"/>
        <v>0</v>
      </c>
      <c r="H56" s="191"/>
      <c r="I56" s="186">
        <f t="shared" si="88"/>
        <v>8</v>
      </c>
      <c r="J56" s="187">
        <f t="shared" si="89"/>
        <v>0</v>
      </c>
      <c r="K56" s="187">
        <f t="shared" si="81"/>
        <v>0</v>
      </c>
      <c r="L56" s="187">
        <f t="shared" si="82"/>
        <v>0</v>
      </c>
      <c r="M56" s="187">
        <f t="shared" si="83"/>
        <v>0</v>
      </c>
      <c r="N56" s="188">
        <f t="shared" si="84"/>
        <v>0.39999999999999997</v>
      </c>
      <c r="O56" s="187">
        <f t="shared" si="85"/>
        <v>0</v>
      </c>
      <c r="AE56" s="189"/>
      <c r="AF56" s="189"/>
      <c r="AG56" s="189"/>
      <c r="AH56" s="189"/>
      <c r="AJ56" s="189"/>
      <c r="AO56" s="189"/>
      <c r="AP56" s="189"/>
      <c r="AQ56" s="189"/>
      <c r="AR56" s="148"/>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207"/>
      <c r="BS56" s="189"/>
      <c r="BT56" s="189"/>
      <c r="BU56" s="189"/>
      <c r="BV56" s="189"/>
      <c r="BX56" s="189"/>
      <c r="CC56" s="189"/>
      <c r="CD56" s="189"/>
      <c r="CE56" s="189"/>
      <c r="CF56" s="148"/>
      <c r="CG56" s="123"/>
      <c r="CH56" s="123"/>
      <c r="CI56" s="123"/>
      <c r="CJ56" s="123"/>
      <c r="CK56" s="123"/>
      <c r="CL56" s="123"/>
      <c r="CM56" s="123"/>
      <c r="CN56" s="123"/>
      <c r="CO56" s="123"/>
      <c r="CP56" s="123"/>
      <c r="CQ56" s="123"/>
      <c r="CR56" s="123"/>
      <c r="CS56" s="123"/>
      <c r="CT56" s="123"/>
      <c r="CU56" s="123"/>
      <c r="CV56" s="123"/>
      <c r="CW56" s="123"/>
      <c r="CX56" s="123"/>
      <c r="CY56" s="123"/>
      <c r="CZ56" s="123"/>
      <c r="DA56" s="123"/>
    </row>
    <row r="57" spans="1:105" hidden="1">
      <c r="A57" s="186">
        <f t="shared" si="86"/>
        <v>9</v>
      </c>
      <c r="B57" s="187">
        <f t="shared" si="87"/>
        <v>0</v>
      </c>
      <c r="C57" s="187">
        <f t="shared" si="77"/>
        <v>0</v>
      </c>
      <c r="D57" s="187">
        <f t="shared" si="78"/>
        <v>0</v>
      </c>
      <c r="E57" s="187">
        <f t="shared" si="79"/>
        <v>0</v>
      </c>
      <c r="F57" s="188">
        <f t="shared" si="80"/>
        <v>0.44999999999999996</v>
      </c>
      <c r="G57" s="187">
        <f t="shared" si="76"/>
        <v>0</v>
      </c>
      <c r="H57" s="191"/>
      <c r="I57" s="186">
        <f t="shared" si="88"/>
        <v>9</v>
      </c>
      <c r="J57" s="187">
        <f t="shared" si="89"/>
        <v>0</v>
      </c>
      <c r="K57" s="187">
        <f t="shared" si="81"/>
        <v>0</v>
      </c>
      <c r="L57" s="187">
        <f t="shared" si="82"/>
        <v>0</v>
      </c>
      <c r="M57" s="187">
        <f t="shared" si="83"/>
        <v>0</v>
      </c>
      <c r="N57" s="188">
        <f t="shared" si="84"/>
        <v>0.44999999999999996</v>
      </c>
      <c r="O57" s="187">
        <f t="shared" si="85"/>
        <v>0</v>
      </c>
      <c r="AE57" s="189"/>
      <c r="AF57" s="189"/>
      <c r="AG57" s="189"/>
      <c r="AH57" s="189"/>
      <c r="AJ57" s="189"/>
      <c r="AO57" s="189"/>
      <c r="AP57" s="189"/>
      <c r="AQ57" s="189"/>
      <c r="AR57" s="148"/>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207"/>
      <c r="BS57" s="189"/>
      <c r="BT57" s="189"/>
      <c r="BU57" s="189"/>
      <c r="BV57" s="189"/>
      <c r="BX57" s="189"/>
      <c r="CC57" s="189"/>
      <c r="CD57" s="189"/>
      <c r="CE57" s="189"/>
      <c r="CF57" s="148"/>
      <c r="CG57" s="123"/>
      <c r="CH57" s="123"/>
      <c r="CI57" s="123"/>
      <c r="CJ57" s="123"/>
      <c r="CK57" s="123"/>
      <c r="CL57" s="123"/>
      <c r="CM57" s="123"/>
      <c r="CN57" s="123"/>
      <c r="CO57" s="123"/>
      <c r="CP57" s="123"/>
      <c r="CQ57" s="123"/>
      <c r="CR57" s="123"/>
      <c r="CS57" s="123"/>
      <c r="CT57" s="123"/>
      <c r="CU57" s="123"/>
      <c r="CV57" s="123"/>
      <c r="CW57" s="123"/>
      <c r="CX57" s="123"/>
      <c r="CY57" s="123"/>
      <c r="CZ57" s="123"/>
      <c r="DA57" s="123"/>
    </row>
    <row r="58" spans="1:105" hidden="1">
      <c r="A58" s="186">
        <f t="shared" si="86"/>
        <v>10</v>
      </c>
      <c r="B58" s="187">
        <f t="shared" si="87"/>
        <v>0</v>
      </c>
      <c r="C58" s="187">
        <f t="shared" si="77"/>
        <v>0</v>
      </c>
      <c r="D58" s="187">
        <f t="shared" si="78"/>
        <v>0</v>
      </c>
      <c r="E58" s="187">
        <f t="shared" si="79"/>
        <v>0</v>
      </c>
      <c r="F58" s="188">
        <f t="shared" si="80"/>
        <v>0.49999999999999994</v>
      </c>
      <c r="G58" s="187">
        <f t="shared" si="76"/>
        <v>0</v>
      </c>
      <c r="H58" s="191"/>
      <c r="I58" s="186">
        <f t="shared" si="88"/>
        <v>10</v>
      </c>
      <c r="J58" s="187">
        <f t="shared" si="89"/>
        <v>0</v>
      </c>
      <c r="K58" s="187">
        <f t="shared" si="81"/>
        <v>0</v>
      </c>
      <c r="L58" s="187">
        <f t="shared" si="82"/>
        <v>0</v>
      </c>
      <c r="M58" s="187">
        <f t="shared" si="83"/>
        <v>0</v>
      </c>
      <c r="N58" s="188">
        <f t="shared" si="84"/>
        <v>0.49999999999999994</v>
      </c>
      <c r="O58" s="187">
        <f t="shared" si="85"/>
        <v>0</v>
      </c>
      <c r="AE58" s="189"/>
      <c r="AF58" s="189"/>
      <c r="AG58" s="189"/>
      <c r="AH58" s="189"/>
      <c r="AJ58" s="189"/>
      <c r="AO58" s="189"/>
      <c r="AP58" s="189"/>
      <c r="AQ58" s="189"/>
      <c r="AR58" s="148"/>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207"/>
      <c r="BS58" s="189"/>
      <c r="BT58" s="189"/>
      <c r="BU58" s="189"/>
      <c r="BV58" s="189"/>
      <c r="BX58" s="189"/>
      <c r="CC58" s="189"/>
      <c r="CD58" s="189"/>
      <c r="CE58" s="189"/>
      <c r="CF58" s="148"/>
      <c r="CG58" s="123"/>
      <c r="CH58" s="123"/>
      <c r="CI58" s="123"/>
      <c r="CJ58" s="123"/>
      <c r="CK58" s="123"/>
      <c r="CL58" s="123"/>
      <c r="CM58" s="123"/>
      <c r="CN58" s="123"/>
      <c r="CO58" s="123"/>
      <c r="CP58" s="123"/>
      <c r="CQ58" s="123"/>
      <c r="CR58" s="123"/>
      <c r="CS58" s="123"/>
      <c r="CT58" s="123"/>
      <c r="CU58" s="123"/>
      <c r="CV58" s="123"/>
      <c r="CW58" s="123"/>
      <c r="CX58" s="123"/>
      <c r="CY58" s="123"/>
      <c r="CZ58" s="123"/>
      <c r="DA58" s="123"/>
    </row>
    <row r="59" spans="1:105" hidden="1">
      <c r="A59" s="186">
        <f t="shared" si="86"/>
        <v>11</v>
      </c>
      <c r="B59" s="187">
        <f t="shared" si="87"/>
        <v>0</v>
      </c>
      <c r="C59" s="187">
        <f t="shared" si="77"/>
        <v>0</v>
      </c>
      <c r="D59" s="187">
        <f t="shared" si="78"/>
        <v>0</v>
      </c>
      <c r="E59" s="187">
        <f t="shared" si="79"/>
        <v>0</v>
      </c>
      <c r="F59" s="188">
        <f t="shared" si="80"/>
        <v>0.54999999999999993</v>
      </c>
      <c r="G59" s="187">
        <f t="shared" si="76"/>
        <v>0</v>
      </c>
      <c r="I59" s="186">
        <f t="shared" si="88"/>
        <v>11</v>
      </c>
      <c r="J59" s="187">
        <f t="shared" si="89"/>
        <v>0</v>
      </c>
      <c r="K59" s="187">
        <f t="shared" si="81"/>
        <v>0</v>
      </c>
      <c r="L59" s="187">
        <f t="shared" si="82"/>
        <v>0</v>
      </c>
      <c r="M59" s="187">
        <f t="shared" si="83"/>
        <v>0</v>
      </c>
      <c r="N59" s="188">
        <f t="shared" si="84"/>
        <v>0.54999999999999993</v>
      </c>
      <c r="O59" s="187">
        <f t="shared" si="85"/>
        <v>0</v>
      </c>
      <c r="AE59" s="189"/>
      <c r="AF59" s="189"/>
      <c r="AG59" s="189"/>
      <c r="AH59" s="189"/>
      <c r="AJ59" s="189"/>
      <c r="AO59" s="189"/>
      <c r="AP59" s="189"/>
      <c r="AQ59" s="189"/>
      <c r="AR59" s="148"/>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207"/>
      <c r="BS59" s="189"/>
      <c r="BT59" s="189"/>
      <c r="BU59" s="189"/>
      <c r="BV59" s="189"/>
      <c r="BX59" s="189"/>
      <c r="CC59" s="189"/>
      <c r="CD59" s="189"/>
      <c r="CE59" s="189"/>
      <c r="CF59" s="148"/>
      <c r="CG59" s="123"/>
      <c r="CH59" s="123"/>
      <c r="CI59" s="123"/>
      <c r="CJ59" s="123"/>
      <c r="CK59" s="123"/>
      <c r="CL59" s="123"/>
      <c r="CM59" s="123"/>
      <c r="CN59" s="123"/>
      <c r="CO59" s="123"/>
      <c r="CP59" s="123"/>
      <c r="CQ59" s="123"/>
      <c r="CR59" s="123"/>
      <c r="CS59" s="123"/>
      <c r="CT59" s="123"/>
      <c r="CU59" s="123"/>
      <c r="CV59" s="123"/>
      <c r="CW59" s="123"/>
      <c r="CX59" s="123"/>
      <c r="CY59" s="123"/>
      <c r="CZ59" s="123"/>
      <c r="DA59" s="123"/>
    </row>
    <row r="60" spans="1:105" hidden="1">
      <c r="A60" s="186">
        <f t="shared" si="86"/>
        <v>12</v>
      </c>
      <c r="B60" s="187">
        <f t="shared" si="87"/>
        <v>0</v>
      </c>
      <c r="C60" s="187">
        <f t="shared" si="77"/>
        <v>0</v>
      </c>
      <c r="D60" s="187">
        <f t="shared" si="78"/>
        <v>0</v>
      </c>
      <c r="E60" s="187">
        <f t="shared" si="79"/>
        <v>0</v>
      </c>
      <c r="F60" s="188">
        <f t="shared" si="80"/>
        <v>0.6</v>
      </c>
      <c r="G60" s="187">
        <f t="shared" si="76"/>
        <v>0</v>
      </c>
      <c r="I60" s="186">
        <f t="shared" si="88"/>
        <v>12</v>
      </c>
      <c r="J60" s="187">
        <f t="shared" si="89"/>
        <v>0</v>
      </c>
      <c r="K60" s="187">
        <f t="shared" si="81"/>
        <v>0</v>
      </c>
      <c r="L60" s="187">
        <f t="shared" si="82"/>
        <v>0</v>
      </c>
      <c r="M60" s="187">
        <f t="shared" si="83"/>
        <v>0</v>
      </c>
      <c r="N60" s="188">
        <f t="shared" si="84"/>
        <v>0.6</v>
      </c>
      <c r="O60" s="187">
        <f t="shared" si="85"/>
        <v>0</v>
      </c>
      <c r="AE60" s="189"/>
      <c r="AF60" s="189"/>
      <c r="AG60" s="189"/>
      <c r="AH60" s="189"/>
      <c r="AJ60" s="189"/>
      <c r="AO60" s="189"/>
      <c r="AP60" s="189"/>
      <c r="AQ60" s="189"/>
      <c r="AR60" s="148"/>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207"/>
      <c r="BS60" s="189"/>
      <c r="BT60" s="189"/>
      <c r="BU60" s="189"/>
      <c r="BV60" s="189"/>
      <c r="BX60" s="189"/>
      <c r="CC60" s="189"/>
      <c r="CD60" s="189"/>
      <c r="CE60" s="189"/>
      <c r="CF60" s="148"/>
      <c r="CG60" s="123"/>
      <c r="CH60" s="123"/>
      <c r="CI60" s="123"/>
      <c r="CJ60" s="123"/>
      <c r="CK60" s="123"/>
      <c r="CL60" s="123"/>
      <c r="CM60" s="123"/>
      <c r="CN60" s="123"/>
      <c r="CO60" s="123"/>
      <c r="CP60" s="123"/>
      <c r="CQ60" s="123"/>
      <c r="CR60" s="123"/>
      <c r="CS60" s="123"/>
      <c r="CT60" s="123"/>
      <c r="CU60" s="123"/>
      <c r="CV60" s="123"/>
      <c r="CW60" s="123"/>
      <c r="CX60" s="123"/>
      <c r="CY60" s="123"/>
      <c r="CZ60" s="123"/>
      <c r="DA60" s="123"/>
    </row>
    <row r="61" spans="1:105" hidden="1">
      <c r="A61" s="186">
        <f t="shared" si="86"/>
        <v>13</v>
      </c>
      <c r="B61" s="187">
        <f t="shared" si="87"/>
        <v>0</v>
      </c>
      <c r="C61" s="187">
        <f t="shared" si="77"/>
        <v>0</v>
      </c>
      <c r="D61" s="187">
        <f t="shared" si="78"/>
        <v>0</v>
      </c>
      <c r="E61" s="187">
        <f t="shared" si="79"/>
        <v>0</v>
      </c>
      <c r="F61" s="188">
        <f t="shared" si="80"/>
        <v>0.65</v>
      </c>
      <c r="G61" s="187">
        <f t="shared" si="76"/>
        <v>0</v>
      </c>
      <c r="I61" s="186">
        <f t="shared" si="88"/>
        <v>13</v>
      </c>
      <c r="J61" s="187">
        <f t="shared" si="89"/>
        <v>0</v>
      </c>
      <c r="K61" s="187">
        <f t="shared" si="81"/>
        <v>0</v>
      </c>
      <c r="L61" s="187">
        <f t="shared" si="82"/>
        <v>0</v>
      </c>
      <c r="M61" s="187">
        <f t="shared" si="83"/>
        <v>0</v>
      </c>
      <c r="N61" s="188">
        <f t="shared" si="84"/>
        <v>0.65</v>
      </c>
      <c r="O61" s="187">
        <f t="shared" si="85"/>
        <v>0</v>
      </c>
      <c r="AE61" s="189"/>
      <c r="AF61" s="189"/>
      <c r="AG61" s="189"/>
      <c r="AH61" s="189"/>
      <c r="AJ61" s="189"/>
      <c r="AO61" s="189"/>
      <c r="AP61" s="189"/>
      <c r="AQ61" s="189"/>
      <c r="AR61" s="148"/>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207"/>
      <c r="BS61" s="189"/>
      <c r="BT61" s="189"/>
      <c r="BU61" s="189"/>
      <c r="BV61" s="189"/>
      <c r="BX61" s="189"/>
      <c r="CC61" s="189"/>
      <c r="CD61" s="189"/>
      <c r="CE61" s="189"/>
      <c r="CF61" s="148"/>
      <c r="CG61" s="123"/>
      <c r="CH61" s="123"/>
      <c r="CI61" s="123"/>
      <c r="CJ61" s="123"/>
      <c r="CK61" s="123"/>
      <c r="CL61" s="123"/>
      <c r="CM61" s="123"/>
      <c r="CN61" s="123"/>
      <c r="CO61" s="123"/>
      <c r="CP61" s="123"/>
      <c r="CQ61" s="123"/>
      <c r="CR61" s="123"/>
      <c r="CS61" s="123"/>
      <c r="CT61" s="123"/>
      <c r="CU61" s="123"/>
      <c r="CV61" s="123"/>
      <c r="CW61" s="123"/>
      <c r="CX61" s="123"/>
      <c r="CY61" s="123"/>
      <c r="CZ61" s="123"/>
      <c r="DA61" s="123"/>
    </row>
    <row r="62" spans="1:105" hidden="1">
      <c r="A62" s="186">
        <f t="shared" si="86"/>
        <v>14</v>
      </c>
      <c r="B62" s="187">
        <f t="shared" si="87"/>
        <v>0</v>
      </c>
      <c r="C62" s="187">
        <f t="shared" si="77"/>
        <v>0</v>
      </c>
      <c r="D62" s="187">
        <f t="shared" si="78"/>
        <v>0</v>
      </c>
      <c r="E62" s="187">
        <f t="shared" si="79"/>
        <v>0</v>
      </c>
      <c r="F62" s="188">
        <f t="shared" si="80"/>
        <v>0.70000000000000007</v>
      </c>
      <c r="G62" s="187">
        <f t="shared" si="76"/>
        <v>0</v>
      </c>
      <c r="I62" s="186">
        <f t="shared" si="88"/>
        <v>14</v>
      </c>
      <c r="J62" s="187">
        <f t="shared" si="89"/>
        <v>0</v>
      </c>
      <c r="K62" s="187">
        <f t="shared" si="81"/>
        <v>0</v>
      </c>
      <c r="L62" s="187">
        <f t="shared" si="82"/>
        <v>0</v>
      </c>
      <c r="M62" s="187">
        <f t="shared" si="83"/>
        <v>0</v>
      </c>
      <c r="N62" s="188">
        <f t="shared" si="84"/>
        <v>0.70000000000000007</v>
      </c>
      <c r="O62" s="187">
        <f t="shared" si="85"/>
        <v>0</v>
      </c>
      <c r="AE62" s="189"/>
      <c r="AF62" s="189"/>
      <c r="AG62" s="189"/>
      <c r="AH62" s="189"/>
      <c r="AJ62" s="189"/>
      <c r="AO62" s="189"/>
      <c r="AP62" s="189"/>
      <c r="AQ62" s="189"/>
      <c r="AR62" s="148"/>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207"/>
      <c r="BS62" s="189"/>
      <c r="BT62" s="189"/>
      <c r="BU62" s="189"/>
      <c r="BV62" s="189"/>
      <c r="BX62" s="189"/>
      <c r="CC62" s="189"/>
      <c r="CD62" s="189"/>
      <c r="CE62" s="189"/>
      <c r="CF62" s="148"/>
      <c r="CG62" s="123"/>
      <c r="CH62" s="123"/>
      <c r="CI62" s="123"/>
      <c r="CJ62" s="123"/>
      <c r="CK62" s="123"/>
      <c r="CL62" s="123"/>
      <c r="CM62" s="123"/>
      <c r="CN62" s="123"/>
      <c r="CO62" s="123"/>
      <c r="CP62" s="123"/>
      <c r="CQ62" s="123"/>
      <c r="CR62" s="123"/>
      <c r="CS62" s="123"/>
      <c r="CT62" s="123"/>
      <c r="CU62" s="123"/>
      <c r="CV62" s="123"/>
      <c r="CW62" s="123"/>
      <c r="CX62" s="123"/>
      <c r="CY62" s="123"/>
      <c r="CZ62" s="123"/>
      <c r="DA62" s="123"/>
    </row>
    <row r="63" spans="1:105" hidden="1">
      <c r="A63" s="186">
        <f t="shared" si="86"/>
        <v>15</v>
      </c>
      <c r="B63" s="187">
        <f t="shared" si="87"/>
        <v>0</v>
      </c>
      <c r="C63" s="187">
        <f t="shared" si="77"/>
        <v>0</v>
      </c>
      <c r="D63" s="187">
        <f t="shared" si="78"/>
        <v>0</v>
      </c>
      <c r="E63" s="187">
        <f t="shared" si="79"/>
        <v>0</v>
      </c>
      <c r="F63" s="188">
        <f t="shared" si="80"/>
        <v>0.75000000000000011</v>
      </c>
      <c r="G63" s="187">
        <f t="shared" si="76"/>
        <v>0</v>
      </c>
      <c r="I63" s="186">
        <f t="shared" si="88"/>
        <v>15</v>
      </c>
      <c r="J63" s="187">
        <f t="shared" si="89"/>
        <v>0</v>
      </c>
      <c r="K63" s="187">
        <f t="shared" si="81"/>
        <v>0</v>
      </c>
      <c r="L63" s="187">
        <f t="shared" si="82"/>
        <v>0</v>
      </c>
      <c r="M63" s="187">
        <f t="shared" si="83"/>
        <v>0</v>
      </c>
      <c r="N63" s="188">
        <f t="shared" si="84"/>
        <v>0.75000000000000011</v>
      </c>
      <c r="O63" s="187">
        <f t="shared" si="85"/>
        <v>0</v>
      </c>
      <c r="AE63" s="189"/>
      <c r="AF63" s="189"/>
      <c r="AG63" s="189"/>
      <c r="AH63" s="189"/>
      <c r="AJ63" s="189"/>
      <c r="AO63" s="189"/>
      <c r="AP63" s="189"/>
      <c r="AQ63" s="189"/>
      <c r="AR63" s="148"/>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207"/>
      <c r="BS63" s="189"/>
      <c r="BT63" s="189"/>
      <c r="BU63" s="189"/>
      <c r="BV63" s="189"/>
      <c r="BX63" s="189"/>
      <c r="CC63" s="189"/>
      <c r="CD63" s="189"/>
      <c r="CE63" s="189"/>
      <c r="CF63" s="148"/>
      <c r="CG63" s="123"/>
      <c r="CH63" s="123"/>
      <c r="CI63" s="123"/>
      <c r="CJ63" s="123"/>
      <c r="CK63" s="123"/>
      <c r="CL63" s="123"/>
      <c r="CM63" s="123"/>
      <c r="CN63" s="123"/>
      <c r="CO63" s="123"/>
      <c r="CP63" s="123"/>
      <c r="CQ63" s="123"/>
      <c r="CR63" s="123"/>
      <c r="CS63" s="123"/>
      <c r="CT63" s="123"/>
      <c r="CU63" s="123"/>
      <c r="CV63" s="123"/>
      <c r="CW63" s="123"/>
      <c r="CX63" s="123"/>
      <c r="CY63" s="123"/>
      <c r="CZ63" s="123"/>
      <c r="DA63" s="123"/>
    </row>
    <row r="64" spans="1:105" hidden="1">
      <c r="A64" s="186">
        <f t="shared" si="86"/>
        <v>16</v>
      </c>
      <c r="B64" s="187">
        <f t="shared" si="87"/>
        <v>0</v>
      </c>
      <c r="C64" s="187">
        <f t="shared" si="77"/>
        <v>0</v>
      </c>
      <c r="D64" s="187">
        <f t="shared" si="78"/>
        <v>0</v>
      </c>
      <c r="E64" s="187">
        <f t="shared" si="79"/>
        <v>0</v>
      </c>
      <c r="F64" s="188">
        <f t="shared" si="80"/>
        <v>0.80000000000000016</v>
      </c>
      <c r="G64" s="187">
        <f t="shared" si="76"/>
        <v>0</v>
      </c>
      <c r="I64" s="186">
        <f t="shared" si="88"/>
        <v>16</v>
      </c>
      <c r="J64" s="187">
        <f t="shared" si="89"/>
        <v>0</v>
      </c>
      <c r="K64" s="187">
        <f t="shared" si="81"/>
        <v>0</v>
      </c>
      <c r="L64" s="187">
        <f t="shared" si="82"/>
        <v>0</v>
      </c>
      <c r="M64" s="187">
        <f t="shared" si="83"/>
        <v>0</v>
      </c>
      <c r="N64" s="188">
        <f t="shared" si="84"/>
        <v>0.80000000000000016</v>
      </c>
      <c r="O64" s="187">
        <f t="shared" si="85"/>
        <v>0</v>
      </c>
      <c r="AE64" s="189"/>
      <c r="AF64" s="189"/>
      <c r="AG64" s="189"/>
      <c r="AH64" s="189"/>
      <c r="AJ64" s="189"/>
      <c r="AO64" s="189"/>
      <c r="AP64" s="189"/>
      <c r="AQ64" s="189"/>
      <c r="AR64" s="148"/>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207"/>
      <c r="BS64" s="189"/>
      <c r="BT64" s="189"/>
      <c r="BU64" s="189"/>
      <c r="BV64" s="189"/>
      <c r="BX64" s="189"/>
      <c r="CC64" s="189"/>
      <c r="CD64" s="189"/>
      <c r="CE64" s="189"/>
      <c r="CF64" s="148"/>
      <c r="CG64" s="123"/>
      <c r="CH64" s="123"/>
      <c r="CI64" s="123"/>
      <c r="CJ64" s="123"/>
      <c r="CK64" s="123"/>
      <c r="CL64" s="123"/>
      <c r="CM64" s="123"/>
      <c r="CN64" s="123"/>
      <c r="CO64" s="123"/>
      <c r="CP64" s="123"/>
      <c r="CQ64" s="123"/>
      <c r="CR64" s="123"/>
      <c r="CS64" s="123"/>
      <c r="CT64" s="123"/>
      <c r="CU64" s="123"/>
      <c r="CV64" s="123"/>
      <c r="CW64" s="123"/>
      <c r="CX64" s="123"/>
      <c r="CY64" s="123"/>
      <c r="CZ64" s="123"/>
      <c r="DA64" s="123"/>
    </row>
    <row r="65" spans="1:105" hidden="1">
      <c r="A65" s="186">
        <f t="shared" si="86"/>
        <v>17</v>
      </c>
      <c r="B65" s="187">
        <f t="shared" si="87"/>
        <v>0</v>
      </c>
      <c r="C65" s="187">
        <f t="shared" si="77"/>
        <v>0</v>
      </c>
      <c r="D65" s="187">
        <f t="shared" si="78"/>
        <v>0</v>
      </c>
      <c r="E65" s="187">
        <f t="shared" si="79"/>
        <v>0</v>
      </c>
      <c r="F65" s="188">
        <f t="shared" si="80"/>
        <v>0.8500000000000002</v>
      </c>
      <c r="G65" s="187">
        <f t="shared" si="76"/>
        <v>0</v>
      </c>
      <c r="I65" s="186">
        <f t="shared" si="88"/>
        <v>17</v>
      </c>
      <c r="J65" s="187">
        <f t="shared" si="89"/>
        <v>0</v>
      </c>
      <c r="K65" s="187">
        <f t="shared" si="81"/>
        <v>0</v>
      </c>
      <c r="L65" s="187">
        <f t="shared" si="82"/>
        <v>0</v>
      </c>
      <c r="M65" s="187">
        <f t="shared" si="83"/>
        <v>0</v>
      </c>
      <c r="N65" s="188">
        <f t="shared" si="84"/>
        <v>0.8500000000000002</v>
      </c>
      <c r="O65" s="187">
        <f t="shared" si="85"/>
        <v>0</v>
      </c>
      <c r="AE65" s="189"/>
      <c r="AF65" s="189"/>
      <c r="AG65" s="189"/>
      <c r="AH65" s="189"/>
      <c r="AJ65" s="189"/>
      <c r="AO65" s="189"/>
      <c r="AP65" s="189"/>
      <c r="AQ65" s="189"/>
      <c r="AR65" s="148"/>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207"/>
      <c r="BS65" s="189"/>
      <c r="BT65" s="189"/>
      <c r="BU65" s="189"/>
      <c r="BV65" s="189"/>
      <c r="BX65" s="189"/>
      <c r="CC65" s="189"/>
      <c r="CD65" s="189"/>
      <c r="CE65" s="189"/>
      <c r="CF65" s="148"/>
      <c r="CG65" s="123"/>
      <c r="CH65" s="123"/>
      <c r="CI65" s="123"/>
      <c r="CJ65" s="123"/>
      <c r="CK65" s="123"/>
      <c r="CL65" s="123"/>
      <c r="CM65" s="123"/>
      <c r="CN65" s="123"/>
      <c r="CO65" s="123"/>
      <c r="CP65" s="123"/>
      <c r="CQ65" s="123"/>
      <c r="CR65" s="123"/>
      <c r="CS65" s="123"/>
      <c r="CT65" s="123"/>
      <c r="CU65" s="123"/>
      <c r="CV65" s="123"/>
      <c r="CW65" s="123"/>
      <c r="CX65" s="123"/>
      <c r="CY65" s="123"/>
      <c r="CZ65" s="123"/>
      <c r="DA65" s="123"/>
    </row>
    <row r="66" spans="1:105" hidden="1">
      <c r="A66" s="186">
        <f t="shared" si="86"/>
        <v>18</v>
      </c>
      <c r="B66" s="187">
        <f t="shared" si="87"/>
        <v>0</v>
      </c>
      <c r="C66" s="187">
        <f t="shared" si="77"/>
        <v>0</v>
      </c>
      <c r="D66" s="187">
        <f t="shared" si="78"/>
        <v>0</v>
      </c>
      <c r="E66" s="187">
        <f t="shared" si="79"/>
        <v>0</v>
      </c>
      <c r="F66" s="188">
        <f t="shared" si="80"/>
        <v>0.90000000000000024</v>
      </c>
      <c r="G66" s="187">
        <f t="shared" si="76"/>
        <v>0</v>
      </c>
      <c r="I66" s="186">
        <f t="shared" si="88"/>
        <v>18</v>
      </c>
      <c r="J66" s="187">
        <f t="shared" si="89"/>
        <v>0</v>
      </c>
      <c r="K66" s="187">
        <f t="shared" si="81"/>
        <v>0</v>
      </c>
      <c r="L66" s="187">
        <f t="shared" si="82"/>
        <v>0</v>
      </c>
      <c r="M66" s="187">
        <f t="shared" si="83"/>
        <v>0</v>
      </c>
      <c r="N66" s="188">
        <f t="shared" si="84"/>
        <v>0.90000000000000024</v>
      </c>
      <c r="O66" s="187">
        <f t="shared" si="85"/>
        <v>0</v>
      </c>
      <c r="AE66" s="189"/>
      <c r="AF66" s="189"/>
      <c r="AG66" s="189"/>
      <c r="AH66" s="189"/>
      <c r="AJ66" s="189"/>
      <c r="AO66" s="189"/>
      <c r="AP66" s="189"/>
      <c r="AQ66" s="189"/>
      <c r="AR66" s="189"/>
      <c r="BS66" s="189"/>
      <c r="BT66" s="189"/>
      <c r="BU66" s="189"/>
      <c r="BV66" s="189"/>
      <c r="BX66" s="189"/>
      <c r="CC66" s="189"/>
      <c r="CD66" s="189"/>
      <c r="CE66" s="189"/>
      <c r="CF66" s="189"/>
    </row>
    <row r="67" spans="1:105" hidden="1">
      <c r="A67" s="186">
        <f t="shared" si="86"/>
        <v>19</v>
      </c>
      <c r="B67" s="187">
        <f t="shared" si="87"/>
        <v>0</v>
      </c>
      <c r="C67" s="187">
        <f t="shared" si="77"/>
        <v>0</v>
      </c>
      <c r="D67" s="187">
        <f t="shared" si="78"/>
        <v>0</v>
      </c>
      <c r="E67" s="187">
        <f t="shared" si="79"/>
        <v>0</v>
      </c>
      <c r="F67" s="188">
        <f t="shared" si="80"/>
        <v>0.95000000000000029</v>
      </c>
      <c r="G67" s="187">
        <f t="shared" si="76"/>
        <v>0</v>
      </c>
      <c r="I67" s="186">
        <f t="shared" si="88"/>
        <v>19</v>
      </c>
      <c r="J67" s="187">
        <f t="shared" si="89"/>
        <v>0</v>
      </c>
      <c r="K67" s="187">
        <f t="shared" si="81"/>
        <v>0</v>
      </c>
      <c r="L67" s="187">
        <f t="shared" si="82"/>
        <v>0</v>
      </c>
      <c r="M67" s="187">
        <f t="shared" si="83"/>
        <v>0</v>
      </c>
      <c r="N67" s="188">
        <f t="shared" si="84"/>
        <v>0.95000000000000029</v>
      </c>
      <c r="O67" s="187">
        <f t="shared" si="85"/>
        <v>0</v>
      </c>
      <c r="AE67" s="189"/>
      <c r="AF67" s="189"/>
      <c r="AG67" s="189"/>
      <c r="AH67" s="189"/>
      <c r="AJ67" s="189"/>
      <c r="AO67" s="189"/>
      <c r="AP67" s="189"/>
      <c r="AQ67" s="189"/>
      <c r="AR67" s="189"/>
      <c r="BS67" s="189"/>
      <c r="BT67" s="189"/>
      <c r="BU67" s="189"/>
      <c r="BV67" s="189"/>
      <c r="BX67" s="189"/>
      <c r="CC67" s="189"/>
      <c r="CD67" s="189"/>
      <c r="CE67" s="189"/>
      <c r="CF67" s="189"/>
    </row>
    <row r="68" spans="1:105" hidden="1">
      <c r="A68" s="192">
        <f t="shared" si="86"/>
        <v>20</v>
      </c>
      <c r="B68" s="193">
        <f t="shared" si="87"/>
        <v>0</v>
      </c>
      <c r="C68" s="193">
        <f t="shared" si="77"/>
        <v>0</v>
      </c>
      <c r="D68" s="193">
        <f t="shared" si="78"/>
        <v>0</v>
      </c>
      <c r="E68" s="193">
        <f t="shared" si="79"/>
        <v>0</v>
      </c>
      <c r="F68" s="194">
        <f t="shared" si="80"/>
        <v>1.0000000000000002</v>
      </c>
      <c r="G68" s="193">
        <f t="shared" si="76"/>
        <v>0</v>
      </c>
      <c r="I68" s="192">
        <f t="shared" si="88"/>
        <v>20</v>
      </c>
      <c r="J68" s="193">
        <f t="shared" si="89"/>
        <v>0</v>
      </c>
      <c r="K68" s="193">
        <f t="shared" si="81"/>
        <v>0</v>
      </c>
      <c r="L68" s="193">
        <f t="shared" si="82"/>
        <v>0</v>
      </c>
      <c r="M68" s="193">
        <f t="shared" si="83"/>
        <v>0</v>
      </c>
      <c r="N68" s="194">
        <f t="shared" si="84"/>
        <v>1.0000000000000002</v>
      </c>
      <c r="O68" s="193">
        <f t="shared" si="85"/>
        <v>0</v>
      </c>
      <c r="AE68" s="189"/>
      <c r="AF68" s="189"/>
      <c r="AG68" s="189"/>
      <c r="AH68" s="189"/>
      <c r="AJ68" s="189"/>
      <c r="AO68" s="189"/>
      <c r="AP68" s="189"/>
      <c r="AQ68" s="189"/>
      <c r="AR68" s="189"/>
      <c r="BS68" s="189"/>
      <c r="BT68" s="189"/>
      <c r="BU68" s="189"/>
      <c r="BV68" s="189"/>
      <c r="BX68" s="189"/>
      <c r="CC68" s="189"/>
      <c r="CD68" s="189"/>
      <c r="CE68" s="189"/>
      <c r="CF68" s="189"/>
    </row>
    <row r="69" spans="1:105" hidden="1">
      <c r="AE69" s="189"/>
      <c r="AF69" s="189"/>
      <c r="AG69" s="189"/>
      <c r="AH69" s="189"/>
      <c r="AJ69" s="189"/>
      <c r="AO69" s="189"/>
      <c r="AP69" s="189"/>
      <c r="AQ69" s="189"/>
      <c r="AR69" s="189"/>
      <c r="BS69" s="189"/>
      <c r="BT69" s="189"/>
      <c r="BU69" s="189"/>
      <c r="BV69" s="189"/>
      <c r="BX69" s="189"/>
      <c r="CC69" s="189"/>
      <c r="CD69" s="189"/>
      <c r="CE69" s="189"/>
      <c r="CF69" s="189"/>
    </row>
    <row r="70" spans="1:105" hidden="1">
      <c r="A70" s="62" t="str">
        <f>IF(D4=0,"","Navn/oppgavenummer: "&amp;D4)</f>
        <v xml:space="preserve">Navn/oppgavenummer: </v>
      </c>
      <c r="AE70" s="189"/>
      <c r="AF70" s="189"/>
      <c r="AG70" s="189"/>
      <c r="AH70" s="189"/>
      <c r="AJ70" s="189"/>
      <c r="AO70" s="189"/>
      <c r="AP70" s="189"/>
      <c r="AQ70" s="189"/>
      <c r="AR70" s="189"/>
      <c r="BS70" s="189"/>
      <c r="BT70" s="189"/>
      <c r="BU70" s="189"/>
      <c r="BV70" s="189"/>
      <c r="BX70" s="189"/>
      <c r="CC70" s="189"/>
      <c r="CD70" s="189"/>
      <c r="CE70" s="189"/>
      <c r="CF70" s="189"/>
    </row>
    <row r="71" spans="1:105" hidden="1">
      <c r="AE71" s="189"/>
      <c r="AF71" s="189"/>
      <c r="AG71" s="189"/>
      <c r="AH71" s="189"/>
      <c r="AJ71" s="189"/>
      <c r="AO71" s="189"/>
      <c r="AP71" s="189"/>
      <c r="AQ71" s="189"/>
      <c r="AR71" s="189"/>
      <c r="BS71" s="189"/>
      <c r="BT71" s="189"/>
      <c r="BU71" s="189"/>
      <c r="BV71" s="189"/>
      <c r="BX71" s="189"/>
      <c r="CC71" s="189"/>
      <c r="CD71" s="189"/>
      <c r="CE71" s="189"/>
      <c r="CF71" s="189"/>
    </row>
    <row r="72" spans="1:105" ht="23.25" hidden="1">
      <c r="A72" s="226" t="str">
        <f>"Følsomhetsanalyse "&amp;IF(D5=0,"","investeringsprosjekt: "&amp;D5)</f>
        <v xml:space="preserve">Følsomhetsanalyse investeringsprosjekt: </v>
      </c>
      <c r="B72" s="226"/>
      <c r="C72" s="226"/>
      <c r="D72" s="226"/>
      <c r="E72" s="226"/>
      <c r="F72" s="226"/>
      <c r="G72" s="226"/>
      <c r="H72" s="226"/>
      <c r="I72" s="226"/>
      <c r="J72" s="203"/>
      <c r="AE72" s="189"/>
      <c r="AF72" s="189"/>
      <c r="AG72" s="189"/>
      <c r="AH72" s="189"/>
      <c r="AJ72" s="189"/>
      <c r="AO72" s="189"/>
      <c r="AP72" s="189"/>
      <c r="AQ72" s="189"/>
      <c r="AR72" s="189"/>
      <c r="BS72" s="189"/>
      <c r="BT72" s="189"/>
      <c r="BU72" s="189"/>
      <c r="BV72" s="189"/>
      <c r="BX72" s="189"/>
      <c r="CC72" s="189"/>
      <c r="CD72" s="189"/>
      <c r="CE72" s="189"/>
      <c r="CF72" s="189"/>
    </row>
    <row r="73" spans="1:105" hidden="1">
      <c r="AE73" s="189"/>
      <c r="AF73" s="189"/>
      <c r="AG73" s="189"/>
      <c r="AH73" s="189"/>
      <c r="AJ73" s="189"/>
      <c r="AO73" s="189"/>
      <c r="AP73" s="189"/>
      <c r="AQ73" s="189"/>
      <c r="AR73" s="189"/>
      <c r="BS73" s="189"/>
      <c r="BT73" s="189"/>
      <c r="BU73" s="189"/>
      <c r="BV73" s="189"/>
      <c r="BX73" s="189"/>
      <c r="CC73" s="189"/>
      <c r="CD73" s="189"/>
      <c r="CE73" s="189"/>
      <c r="CF73" s="189"/>
    </row>
    <row r="74" spans="1:105" hidden="1">
      <c r="AE74" s="189"/>
      <c r="AF74" s="189"/>
      <c r="AG74" s="189"/>
      <c r="AH74" s="189"/>
      <c r="AJ74" s="189"/>
      <c r="AO74" s="189"/>
      <c r="AP74" s="189"/>
      <c r="AQ74" s="189"/>
      <c r="AR74" s="189"/>
      <c r="BS74" s="189"/>
      <c r="BT74" s="189"/>
      <c r="BU74" s="189"/>
      <c r="BV74" s="189"/>
      <c r="BX74" s="189"/>
      <c r="CC74" s="189"/>
      <c r="CD74" s="189"/>
      <c r="CE74" s="189"/>
      <c r="CF74" s="189"/>
    </row>
    <row r="75" spans="1:105" hidden="1">
      <c r="A75" s="227" t="s">
        <v>70</v>
      </c>
      <c r="B75" s="212"/>
      <c r="C75" s="212"/>
      <c r="D75" s="212"/>
      <c r="E75" s="218"/>
      <c r="H75" s="23"/>
      <c r="AE75" s="189"/>
      <c r="AF75" s="189"/>
      <c r="AG75" s="189"/>
      <c r="AH75" s="189"/>
      <c r="AJ75" s="189"/>
      <c r="AO75" s="189"/>
      <c r="AP75" s="189"/>
      <c r="AQ75" s="189"/>
      <c r="AR75" s="189"/>
      <c r="BS75" s="189"/>
      <c r="BT75" s="189"/>
      <c r="BU75" s="189"/>
      <c r="BV75" s="189"/>
      <c r="BX75" s="189"/>
      <c r="CC75" s="189"/>
      <c r="CD75" s="189"/>
      <c r="CE75" s="189"/>
      <c r="CF75" s="189"/>
    </row>
    <row r="76" spans="1:105" hidden="1">
      <c r="A76" s="228" t="s">
        <v>60</v>
      </c>
      <c r="B76" s="211"/>
      <c r="C76" s="229">
        <f>+C26</f>
        <v>-0.1</v>
      </c>
      <c r="D76" s="229">
        <f>+D26</f>
        <v>0</v>
      </c>
      <c r="E76" s="230">
        <f>+E26</f>
        <v>0.1</v>
      </c>
      <c r="H76" s="23"/>
      <c r="AE76" s="189"/>
      <c r="AF76" s="189"/>
      <c r="AG76" s="189"/>
      <c r="AH76" s="189"/>
      <c r="AJ76" s="189"/>
      <c r="AO76" s="189"/>
      <c r="AP76" s="189"/>
      <c r="AQ76" s="189"/>
      <c r="AR76" s="189"/>
      <c r="BS76" s="189"/>
      <c r="BT76" s="189"/>
      <c r="BU76" s="189"/>
      <c r="BV76" s="189"/>
      <c r="BX76" s="189"/>
      <c r="CC76" s="189"/>
      <c r="CD76" s="189"/>
      <c r="CE76" s="189"/>
      <c r="CF76" s="189"/>
    </row>
    <row r="77" spans="1:105" hidden="1">
      <c r="A77" s="231" t="str">
        <f>+A27</f>
        <v xml:space="preserve">Investering </v>
      </c>
      <c r="B77" s="232"/>
      <c r="C77" s="233">
        <f>+$D6*(1+C$76)</f>
        <v>0</v>
      </c>
      <c r="D77" s="233">
        <f>+$D6*(1+D$76)</f>
        <v>0</v>
      </c>
      <c r="E77" s="234">
        <f>+$D6*(1+E$76)</f>
        <v>0</v>
      </c>
      <c r="H77" s="23"/>
      <c r="AE77" s="189"/>
      <c r="AF77" s="189"/>
      <c r="AG77" s="189"/>
      <c r="AH77" s="189"/>
      <c r="AJ77" s="189"/>
      <c r="AO77" s="189"/>
      <c r="AP77" s="189"/>
      <c r="AQ77" s="189"/>
      <c r="AR77" s="189"/>
      <c r="BS77" s="189"/>
      <c r="BT77" s="189"/>
      <c r="BU77" s="189"/>
      <c r="BV77" s="189"/>
      <c r="BX77" s="189"/>
      <c r="CC77" s="189"/>
      <c r="CD77" s="189"/>
      <c r="CE77" s="189"/>
      <c r="CF77" s="189"/>
    </row>
    <row r="78" spans="1:105" hidden="1">
      <c r="A78" s="235" t="s">
        <v>69</v>
      </c>
      <c r="B78" s="207"/>
      <c r="C78" s="236">
        <f>+C27</f>
        <v>0</v>
      </c>
      <c r="D78" s="236">
        <f>+D27</f>
        <v>0</v>
      </c>
      <c r="E78" s="237">
        <f>+E27</f>
        <v>0</v>
      </c>
      <c r="H78" s="23"/>
      <c r="AE78" s="189"/>
      <c r="AF78" s="189"/>
      <c r="AG78" s="189"/>
      <c r="AH78" s="189"/>
      <c r="AJ78" s="189"/>
      <c r="AO78" s="189"/>
      <c r="AP78" s="189"/>
      <c r="AQ78" s="189"/>
      <c r="AR78" s="189"/>
      <c r="BS78" s="189"/>
      <c r="BT78" s="189"/>
      <c r="BU78" s="189"/>
      <c r="BV78" s="189"/>
      <c r="BX78" s="189"/>
      <c r="CC78" s="189"/>
      <c r="CD78" s="189"/>
      <c r="CE78" s="189"/>
      <c r="CF78" s="189"/>
    </row>
    <row r="79" spans="1:105" hidden="1">
      <c r="A79" s="238" t="s">
        <v>71</v>
      </c>
      <c r="B79" s="211"/>
      <c r="C79" s="239" t="str">
        <f>C36</f>
        <v/>
      </c>
      <c r="D79" s="239" t="str">
        <f>D36</f>
        <v/>
      </c>
      <c r="E79" s="239" t="str">
        <f>E36</f>
        <v/>
      </c>
      <c r="H79" s="23"/>
      <c r="AE79" s="189"/>
      <c r="AF79" s="189"/>
      <c r="AG79" s="189"/>
      <c r="AH79" s="189"/>
      <c r="AJ79" s="189"/>
      <c r="AO79" s="189"/>
      <c r="AP79" s="189"/>
      <c r="AQ79" s="189"/>
      <c r="AR79" s="189"/>
      <c r="BS79" s="189"/>
      <c r="BT79" s="189"/>
      <c r="BU79" s="189"/>
      <c r="BV79" s="189"/>
      <c r="BX79" s="189"/>
      <c r="CC79" s="189"/>
      <c r="CD79" s="189"/>
      <c r="CE79" s="189"/>
      <c r="CF79" s="189"/>
    </row>
    <row r="80" spans="1:105" hidden="1">
      <c r="A80" s="231" t="s">
        <v>17</v>
      </c>
      <c r="B80" s="232"/>
      <c r="C80" s="240">
        <f>+$D10*(1+C$76)</f>
        <v>0</v>
      </c>
      <c r="D80" s="240">
        <f>+$D10*(1+D$76)</f>
        <v>0</v>
      </c>
      <c r="E80" s="241">
        <f>+$D10*(1+E$76)</f>
        <v>0</v>
      </c>
      <c r="H80" s="23"/>
      <c r="AE80" s="189"/>
      <c r="AF80" s="189"/>
      <c r="AG80" s="189"/>
      <c r="AH80" s="189"/>
      <c r="AJ80" s="189"/>
      <c r="AO80" s="189"/>
      <c r="AP80" s="189"/>
      <c r="AQ80" s="189"/>
      <c r="AR80" s="189"/>
      <c r="BS80" s="189"/>
      <c r="BT80" s="189"/>
      <c r="BU80" s="189"/>
      <c r="BV80" s="189"/>
      <c r="BX80" s="189"/>
      <c r="CC80" s="189"/>
      <c r="CD80" s="189"/>
      <c r="CE80" s="189"/>
      <c r="CF80" s="189"/>
    </row>
    <row r="81" spans="1:105" hidden="1">
      <c r="A81" s="235" t="s">
        <v>69</v>
      </c>
      <c r="B81" s="207"/>
      <c r="C81" s="236">
        <f>+C28</f>
        <v>0</v>
      </c>
      <c r="D81" s="236">
        <f>+D28</f>
        <v>0</v>
      </c>
      <c r="E81" s="237">
        <f>+E28</f>
        <v>0</v>
      </c>
      <c r="H81" s="23"/>
      <c r="AE81" s="189"/>
      <c r="AF81" s="189"/>
      <c r="AG81" s="189"/>
      <c r="AH81" s="189"/>
      <c r="AJ81" s="189"/>
      <c r="AO81" s="189"/>
      <c r="AP81" s="189"/>
      <c r="AQ81" s="189"/>
      <c r="AR81" s="189"/>
      <c r="AS81" s="24"/>
      <c r="AT81" s="24"/>
      <c r="AU81" s="24"/>
      <c r="AV81" s="24"/>
      <c r="AW81" s="24"/>
      <c r="AX81" s="24"/>
      <c r="AY81" s="24"/>
      <c r="AZ81" s="24"/>
      <c r="BA81" s="24"/>
      <c r="BB81" s="24"/>
      <c r="BC81" s="24"/>
      <c r="BD81" s="24"/>
      <c r="BE81" s="24"/>
      <c r="BF81" s="24"/>
      <c r="BG81" s="24"/>
      <c r="BH81" s="24"/>
      <c r="BI81" s="24"/>
      <c r="BJ81" s="24"/>
      <c r="BK81" s="24"/>
      <c r="BL81" s="24"/>
      <c r="BM81" s="24"/>
      <c r="BS81" s="189"/>
      <c r="BT81" s="189"/>
      <c r="BU81" s="189"/>
      <c r="BV81" s="189"/>
      <c r="BX81" s="189"/>
      <c r="CC81" s="189"/>
      <c r="CD81" s="189"/>
      <c r="CE81" s="189"/>
      <c r="CF81" s="189"/>
      <c r="CG81" s="24"/>
      <c r="CH81" s="24"/>
      <c r="CI81" s="24"/>
      <c r="CJ81" s="24"/>
      <c r="CK81" s="24"/>
      <c r="CL81" s="24"/>
      <c r="CM81" s="24"/>
      <c r="CN81" s="24"/>
      <c r="CO81" s="24"/>
      <c r="CP81" s="24"/>
      <c r="CQ81" s="24"/>
      <c r="CR81" s="24"/>
      <c r="CS81" s="24"/>
      <c r="CT81" s="24"/>
      <c r="CU81" s="24"/>
      <c r="CV81" s="24"/>
      <c r="CW81" s="24"/>
      <c r="CX81" s="24"/>
      <c r="CY81" s="24"/>
      <c r="CZ81" s="24"/>
      <c r="DA81" s="24"/>
    </row>
    <row r="82" spans="1:105" hidden="1">
      <c r="A82" s="238" t="s">
        <v>71</v>
      </c>
      <c r="B82" s="211"/>
      <c r="C82" s="239" t="str">
        <f>C37</f>
        <v/>
      </c>
      <c r="D82" s="239" t="str">
        <f>D37</f>
        <v/>
      </c>
      <c r="E82" s="239" t="str">
        <f>E37</f>
        <v/>
      </c>
      <c r="H82" s="23"/>
      <c r="AE82" s="189"/>
      <c r="AF82" s="189"/>
      <c r="AG82" s="189"/>
      <c r="AH82" s="189"/>
      <c r="AJ82" s="189"/>
      <c r="AO82" s="189"/>
      <c r="AP82" s="189"/>
      <c r="AQ82" s="189"/>
      <c r="AR82" s="189"/>
      <c r="AS82" s="24"/>
      <c r="AT82" s="24"/>
      <c r="AU82" s="24"/>
      <c r="AV82" s="24"/>
      <c r="AW82" s="24"/>
      <c r="AX82" s="24"/>
      <c r="AY82" s="24"/>
      <c r="AZ82" s="24"/>
      <c r="BA82" s="24"/>
      <c r="BB82" s="24"/>
      <c r="BC82" s="24"/>
      <c r="BD82" s="24"/>
      <c r="BE82" s="24"/>
      <c r="BF82" s="24"/>
      <c r="BG82" s="24"/>
      <c r="BH82" s="24"/>
      <c r="BI82" s="24"/>
      <c r="BJ82" s="24"/>
      <c r="BK82" s="24"/>
      <c r="BL82" s="24"/>
      <c r="BM82" s="24"/>
      <c r="BS82" s="189"/>
      <c r="BT82" s="189"/>
      <c r="BU82" s="189"/>
      <c r="BV82" s="189"/>
      <c r="BX82" s="189"/>
      <c r="CC82" s="189"/>
      <c r="CD82" s="189"/>
      <c r="CE82" s="189"/>
      <c r="CF82" s="189"/>
      <c r="CG82" s="24"/>
      <c r="CH82" s="24"/>
      <c r="CI82" s="24"/>
      <c r="CJ82" s="24"/>
      <c r="CK82" s="24"/>
      <c r="CL82" s="24"/>
      <c r="CM82" s="24"/>
      <c r="CN82" s="24"/>
      <c r="CO82" s="24"/>
      <c r="CP82" s="24"/>
      <c r="CQ82" s="24"/>
      <c r="CR82" s="24"/>
      <c r="CS82" s="24"/>
      <c r="CT82" s="24"/>
      <c r="CU82" s="24"/>
      <c r="CV82" s="24"/>
      <c r="CW82" s="24"/>
      <c r="CX82" s="24"/>
      <c r="CY82" s="24"/>
      <c r="CZ82" s="24"/>
      <c r="DA82" s="24"/>
    </row>
    <row r="83" spans="1:105" hidden="1">
      <c r="A83" s="231" t="str">
        <f>+A29</f>
        <v xml:space="preserve">Pris </v>
      </c>
      <c r="B83" s="232"/>
      <c r="C83" s="242">
        <f>+$D11*(1+C$76)</f>
        <v>0</v>
      </c>
      <c r="D83" s="242">
        <f>+$D11*(1+D$76)</f>
        <v>0</v>
      </c>
      <c r="E83" s="243">
        <f>+$D11*(1+E$76)</f>
        <v>0</v>
      </c>
      <c r="H83" s="23"/>
      <c r="AE83" s="189"/>
      <c r="AF83" s="189"/>
      <c r="AG83" s="189"/>
      <c r="AH83" s="189"/>
      <c r="AJ83" s="189"/>
      <c r="AO83" s="189"/>
      <c r="AP83" s="189"/>
      <c r="AQ83" s="189"/>
      <c r="AR83" s="189"/>
      <c r="AS83" s="24"/>
      <c r="AT83" s="24"/>
      <c r="AU83" s="24"/>
      <c r="AV83" s="24"/>
      <c r="AW83" s="24"/>
      <c r="AX83" s="24"/>
      <c r="AY83" s="24"/>
      <c r="AZ83" s="24"/>
      <c r="BA83" s="24"/>
      <c r="BB83" s="24"/>
      <c r="BC83" s="24"/>
      <c r="BD83" s="24"/>
      <c r="BE83" s="24"/>
      <c r="BF83" s="24"/>
      <c r="BG83" s="24"/>
      <c r="BH83" s="24"/>
      <c r="BI83" s="24"/>
      <c r="BJ83" s="24"/>
      <c r="BK83" s="24"/>
      <c r="BL83" s="24"/>
      <c r="BM83" s="24"/>
      <c r="BS83" s="189"/>
      <c r="BT83" s="189"/>
      <c r="BU83" s="189"/>
      <c r="BV83" s="189"/>
      <c r="BX83" s="189"/>
      <c r="CC83" s="189"/>
      <c r="CD83" s="189"/>
      <c r="CE83" s="189"/>
      <c r="CF83" s="189"/>
      <c r="CG83" s="24"/>
      <c r="CH83" s="24"/>
      <c r="CI83" s="24"/>
      <c r="CJ83" s="24"/>
      <c r="CK83" s="24"/>
      <c r="CL83" s="24"/>
      <c r="CM83" s="24"/>
      <c r="CN83" s="24"/>
      <c r="CO83" s="24"/>
      <c r="CP83" s="24"/>
      <c r="CQ83" s="24"/>
      <c r="CR83" s="24"/>
      <c r="CS83" s="24"/>
      <c r="CT83" s="24"/>
      <c r="CU83" s="24"/>
      <c r="CV83" s="24"/>
      <c r="CW83" s="24"/>
      <c r="CX83" s="24"/>
      <c r="CY83" s="24"/>
      <c r="CZ83" s="24"/>
      <c r="DA83" s="24"/>
    </row>
    <row r="84" spans="1:105" hidden="1">
      <c r="A84" s="235" t="s">
        <v>69</v>
      </c>
      <c r="B84" s="207"/>
      <c r="C84" s="236">
        <f>+C29</f>
        <v>0</v>
      </c>
      <c r="D84" s="236">
        <f>+D29</f>
        <v>0</v>
      </c>
      <c r="E84" s="237">
        <f>+E29</f>
        <v>0</v>
      </c>
      <c r="H84" s="23"/>
      <c r="AE84" s="189"/>
      <c r="AF84" s="189"/>
      <c r="AG84" s="189"/>
      <c r="AH84" s="189"/>
      <c r="AJ84" s="189"/>
      <c r="AO84" s="189"/>
      <c r="AP84" s="189"/>
      <c r="AQ84" s="189"/>
      <c r="AR84" s="189"/>
      <c r="AS84" s="24"/>
      <c r="AT84" s="24"/>
      <c r="AU84" s="24"/>
      <c r="AV84" s="24"/>
      <c r="AW84" s="24"/>
      <c r="AX84" s="24"/>
      <c r="AY84" s="24"/>
      <c r="AZ84" s="24"/>
      <c r="BA84" s="24"/>
      <c r="BB84" s="24"/>
      <c r="BC84" s="24"/>
      <c r="BD84" s="24"/>
      <c r="BE84" s="24"/>
      <c r="BF84" s="24"/>
      <c r="BG84" s="24"/>
      <c r="BH84" s="24"/>
      <c r="BI84" s="24"/>
      <c r="BJ84" s="24"/>
      <c r="BK84" s="24"/>
      <c r="BL84" s="24"/>
      <c r="BM84" s="24"/>
      <c r="BS84" s="189"/>
      <c r="BT84" s="189"/>
      <c r="BU84" s="189"/>
      <c r="BV84" s="189"/>
      <c r="BX84" s="189"/>
      <c r="CC84" s="189"/>
      <c r="CD84" s="189"/>
      <c r="CE84" s="189"/>
      <c r="CF84" s="189"/>
      <c r="CG84" s="24"/>
      <c r="CH84" s="24"/>
      <c r="CI84" s="24"/>
      <c r="CJ84" s="24"/>
      <c r="CK84" s="24"/>
      <c r="CL84" s="24"/>
      <c r="CM84" s="24"/>
      <c r="CN84" s="24"/>
      <c r="CO84" s="24"/>
      <c r="CP84" s="24"/>
      <c r="CQ84" s="24"/>
      <c r="CR84" s="24"/>
      <c r="CS84" s="24"/>
      <c r="CT84" s="24"/>
      <c r="CU84" s="24"/>
      <c r="CV84" s="24"/>
      <c r="CW84" s="24"/>
      <c r="CX84" s="24"/>
      <c r="CY84" s="24"/>
      <c r="CZ84" s="24"/>
      <c r="DA84" s="24"/>
    </row>
    <row r="85" spans="1:105" hidden="1">
      <c r="A85" s="238" t="s">
        <v>71</v>
      </c>
      <c r="B85" s="211"/>
      <c r="C85" s="239" t="str">
        <f>C38</f>
        <v/>
      </c>
      <c r="D85" s="239" t="str">
        <f>D38</f>
        <v/>
      </c>
      <c r="E85" s="239" t="str">
        <f>E38</f>
        <v/>
      </c>
      <c r="H85" s="23"/>
      <c r="AE85" s="189"/>
      <c r="AF85" s="189"/>
      <c r="AG85" s="189"/>
      <c r="AH85" s="189"/>
      <c r="AJ85" s="189"/>
      <c r="AO85" s="189"/>
      <c r="AP85" s="189"/>
      <c r="AQ85" s="189"/>
      <c r="AR85" s="189"/>
      <c r="AS85" s="24"/>
      <c r="AT85" s="24"/>
      <c r="AU85" s="24"/>
      <c r="AV85" s="24"/>
      <c r="AW85" s="24"/>
      <c r="AX85" s="24"/>
      <c r="AY85" s="24"/>
      <c r="AZ85" s="24"/>
      <c r="BA85" s="24"/>
      <c r="BB85" s="24"/>
      <c r="BC85" s="24"/>
      <c r="BD85" s="24"/>
      <c r="BE85" s="24"/>
      <c r="BF85" s="24"/>
      <c r="BG85" s="24"/>
      <c r="BH85" s="24"/>
      <c r="BI85" s="24"/>
      <c r="BJ85" s="24"/>
      <c r="BK85" s="24"/>
      <c r="BL85" s="24"/>
      <c r="BM85" s="24"/>
      <c r="BS85" s="189"/>
      <c r="BT85" s="189"/>
      <c r="BU85" s="189"/>
      <c r="BV85" s="189"/>
      <c r="BX85" s="189"/>
      <c r="CC85" s="189"/>
      <c r="CD85" s="189"/>
      <c r="CE85" s="189"/>
      <c r="CF85" s="189"/>
      <c r="CG85" s="24"/>
      <c r="CH85" s="24"/>
      <c r="CI85" s="24"/>
      <c r="CJ85" s="24"/>
      <c r="CK85" s="24"/>
      <c r="CL85" s="24"/>
      <c r="CM85" s="24"/>
      <c r="CN85" s="24"/>
      <c r="CO85" s="24"/>
      <c r="CP85" s="24"/>
      <c r="CQ85" s="24"/>
      <c r="CR85" s="24"/>
      <c r="CS85" s="24"/>
      <c r="CT85" s="24"/>
      <c r="CU85" s="24"/>
      <c r="CV85" s="24"/>
      <c r="CW85" s="24"/>
      <c r="CX85" s="24"/>
      <c r="CY85" s="24"/>
      <c r="CZ85" s="24"/>
      <c r="DA85" s="24"/>
    </row>
    <row r="86" spans="1:105" hidden="1">
      <c r="A86" s="231" t="s">
        <v>61</v>
      </c>
      <c r="B86" s="232"/>
      <c r="C86" s="244">
        <f>+$D12*(1+C$76)</f>
        <v>0</v>
      </c>
      <c r="D86" s="244">
        <f>+$D12*(1+D$76)</f>
        <v>0</v>
      </c>
      <c r="E86" s="245">
        <f>+$D12*(1+E$76)</f>
        <v>0</v>
      </c>
      <c r="H86" s="23"/>
      <c r="AE86" s="189"/>
      <c r="AF86" s="189"/>
      <c r="AG86" s="189"/>
      <c r="AH86" s="189"/>
      <c r="AJ86" s="189"/>
      <c r="AO86" s="189"/>
      <c r="AP86" s="189"/>
      <c r="AQ86" s="189"/>
      <c r="AR86" s="189"/>
      <c r="AS86" s="24"/>
      <c r="AT86" s="24"/>
      <c r="AU86" s="24"/>
      <c r="AV86" s="24"/>
      <c r="AW86" s="24"/>
      <c r="AX86" s="24"/>
      <c r="AY86" s="24"/>
      <c r="AZ86" s="24"/>
      <c r="BA86" s="24"/>
      <c r="BB86" s="24"/>
      <c r="BC86" s="24"/>
      <c r="BD86" s="24"/>
      <c r="BE86" s="24"/>
      <c r="BF86" s="24"/>
      <c r="BG86" s="24"/>
      <c r="BH86" s="24"/>
      <c r="BI86" s="24"/>
      <c r="BJ86" s="24"/>
      <c r="BK86" s="24"/>
      <c r="BL86" s="24"/>
      <c r="BM86" s="24"/>
      <c r="BS86" s="189"/>
      <c r="BT86" s="189"/>
      <c r="BU86" s="189"/>
      <c r="BV86" s="189"/>
      <c r="BX86" s="189"/>
      <c r="CC86" s="189"/>
      <c r="CD86" s="189"/>
      <c r="CE86" s="189"/>
      <c r="CF86" s="189"/>
      <c r="CG86" s="24"/>
      <c r="CH86" s="24"/>
      <c r="CI86" s="24"/>
      <c r="CJ86" s="24"/>
      <c r="CK86" s="24"/>
      <c r="CL86" s="24"/>
      <c r="CM86" s="24"/>
      <c r="CN86" s="24"/>
      <c r="CO86" s="24"/>
      <c r="CP86" s="24"/>
      <c r="CQ86" s="24"/>
      <c r="CR86" s="24"/>
      <c r="CS86" s="24"/>
      <c r="CT86" s="24"/>
      <c r="CU86" s="24"/>
      <c r="CV86" s="24"/>
      <c r="CW86" s="24"/>
      <c r="CX86" s="24"/>
      <c r="CY86" s="24"/>
      <c r="CZ86" s="24"/>
      <c r="DA86" s="24"/>
    </row>
    <row r="87" spans="1:105" hidden="1">
      <c r="A87" s="235" t="s">
        <v>69</v>
      </c>
      <c r="B87" s="207"/>
      <c r="C87" s="236">
        <f>+C30</f>
        <v>0</v>
      </c>
      <c r="D87" s="236">
        <f>+D30</f>
        <v>0</v>
      </c>
      <c r="E87" s="237">
        <f>+E30</f>
        <v>0</v>
      </c>
      <c r="H87" s="23"/>
      <c r="AE87" s="189"/>
      <c r="AF87" s="189"/>
      <c r="AG87" s="189"/>
      <c r="AH87" s="189"/>
      <c r="AJ87" s="189"/>
      <c r="AO87" s="189"/>
      <c r="AP87" s="189"/>
      <c r="AQ87" s="189"/>
      <c r="AR87" s="189"/>
      <c r="AS87" s="24"/>
      <c r="AT87" s="24"/>
      <c r="AU87" s="24"/>
      <c r="AV87" s="24"/>
      <c r="AW87" s="24"/>
      <c r="AX87" s="24"/>
      <c r="AY87" s="24"/>
      <c r="AZ87" s="24"/>
      <c r="BA87" s="24"/>
      <c r="BB87" s="24"/>
      <c r="BC87" s="24"/>
      <c r="BD87" s="24"/>
      <c r="BE87" s="24"/>
      <c r="BF87" s="24"/>
      <c r="BG87" s="24"/>
      <c r="BH87" s="24"/>
      <c r="BI87" s="24"/>
      <c r="BJ87" s="24"/>
      <c r="BK87" s="24"/>
      <c r="BL87" s="24"/>
      <c r="BM87" s="24"/>
      <c r="BS87" s="189"/>
      <c r="BT87" s="189"/>
      <c r="BU87" s="189"/>
      <c r="BV87" s="189"/>
      <c r="BX87" s="189"/>
      <c r="CC87" s="189"/>
      <c r="CD87" s="189"/>
      <c r="CE87" s="189"/>
      <c r="CF87" s="189"/>
      <c r="CG87" s="24"/>
      <c r="CH87" s="24"/>
      <c r="CI87" s="24"/>
      <c r="CJ87" s="24"/>
      <c r="CK87" s="24"/>
      <c r="CL87" s="24"/>
      <c r="CM87" s="24"/>
      <c r="CN87" s="24"/>
      <c r="CO87" s="24"/>
      <c r="CP87" s="24"/>
      <c r="CQ87" s="24"/>
      <c r="CR87" s="24"/>
      <c r="CS87" s="24"/>
      <c r="CT87" s="24"/>
      <c r="CU87" s="24"/>
      <c r="CV87" s="24"/>
      <c r="CW87" s="24"/>
      <c r="CX87" s="24"/>
      <c r="CY87" s="24"/>
      <c r="CZ87" s="24"/>
      <c r="DA87" s="24"/>
    </row>
    <row r="88" spans="1:105" hidden="1">
      <c r="A88" s="238" t="s">
        <v>71</v>
      </c>
      <c r="B88" s="211"/>
      <c r="C88" s="239" t="str">
        <f>C39</f>
        <v/>
      </c>
      <c r="D88" s="239" t="str">
        <f>D39</f>
        <v/>
      </c>
      <c r="E88" s="239" t="str">
        <f>E39</f>
        <v/>
      </c>
      <c r="H88" s="23"/>
      <c r="AE88" s="189"/>
      <c r="AF88" s="189"/>
      <c r="AG88" s="189"/>
      <c r="AH88" s="189"/>
      <c r="AJ88" s="189"/>
      <c r="AO88" s="189"/>
      <c r="AP88" s="189"/>
      <c r="AQ88" s="189"/>
      <c r="AR88" s="189"/>
      <c r="AS88" s="24"/>
      <c r="AT88" s="24"/>
      <c r="AU88" s="24"/>
      <c r="AV88" s="24"/>
      <c r="AW88" s="24"/>
      <c r="AX88" s="24"/>
      <c r="AY88" s="24"/>
      <c r="AZ88" s="24"/>
      <c r="BA88" s="24"/>
      <c r="BB88" s="24"/>
      <c r="BC88" s="24"/>
      <c r="BD88" s="24"/>
      <c r="BE88" s="24"/>
      <c r="BF88" s="24"/>
      <c r="BG88" s="24"/>
      <c r="BH88" s="24"/>
      <c r="BI88" s="24"/>
      <c r="BJ88" s="24"/>
      <c r="BK88" s="24"/>
      <c r="BL88" s="24"/>
      <c r="BM88" s="24"/>
      <c r="BS88" s="189"/>
      <c r="BT88" s="189"/>
      <c r="BU88" s="189"/>
      <c r="BV88" s="189"/>
      <c r="BX88" s="189"/>
      <c r="CC88" s="189"/>
      <c r="CD88" s="189"/>
      <c r="CE88" s="189"/>
      <c r="CF88" s="189"/>
      <c r="CG88" s="24"/>
      <c r="CH88" s="24"/>
      <c r="CI88" s="24"/>
      <c r="CJ88" s="24"/>
      <c r="CK88" s="24"/>
      <c r="CL88" s="24"/>
      <c r="CM88" s="24"/>
      <c r="CN88" s="24"/>
      <c r="CO88" s="24"/>
      <c r="CP88" s="24"/>
      <c r="CQ88" s="24"/>
      <c r="CR88" s="24"/>
      <c r="CS88" s="24"/>
      <c r="CT88" s="24"/>
      <c r="CU88" s="24"/>
      <c r="CV88" s="24"/>
      <c r="CW88" s="24"/>
      <c r="CX88" s="24"/>
      <c r="CY88" s="24"/>
      <c r="CZ88" s="24"/>
      <c r="DA88" s="24"/>
    </row>
    <row r="89" spans="1:105" hidden="1">
      <c r="A89" s="231" t="str">
        <f>+A31</f>
        <v xml:space="preserve">Mengde </v>
      </c>
      <c r="B89" s="232"/>
      <c r="C89" s="233">
        <f>+$D14*(1+C$76)</f>
        <v>0</v>
      </c>
      <c r="D89" s="233">
        <f>+$D14*(1+D$76)</f>
        <v>0</v>
      </c>
      <c r="E89" s="234">
        <f>+$D14*(1+E$76)</f>
        <v>0</v>
      </c>
      <c r="H89" s="23"/>
      <c r="AE89" s="189"/>
      <c r="AF89" s="246"/>
      <c r="AG89" s="246"/>
      <c r="AH89" s="246"/>
      <c r="AJ89" s="246"/>
      <c r="AO89" s="189"/>
      <c r="AP89" s="246"/>
      <c r="AQ89" s="246"/>
      <c r="AR89" s="246"/>
      <c r="AS89" s="24"/>
      <c r="AT89" s="24"/>
      <c r="AU89" s="24"/>
      <c r="AV89" s="24"/>
      <c r="AW89" s="24"/>
      <c r="AX89" s="24"/>
      <c r="AY89" s="24"/>
      <c r="AZ89" s="24"/>
      <c r="BA89" s="24"/>
      <c r="BB89" s="24"/>
      <c r="BC89" s="24"/>
      <c r="BD89" s="24"/>
      <c r="BE89" s="24"/>
      <c r="BF89" s="24"/>
      <c r="BG89" s="24"/>
      <c r="BH89" s="24"/>
      <c r="BI89" s="24"/>
      <c r="BJ89" s="24"/>
      <c r="BK89" s="24"/>
      <c r="BL89" s="24"/>
      <c r="BM89" s="24"/>
      <c r="BS89" s="189"/>
      <c r="BT89" s="246"/>
      <c r="BU89" s="246"/>
      <c r="BV89" s="246"/>
      <c r="BX89" s="246"/>
      <c r="CC89" s="189"/>
      <c r="CD89" s="246"/>
      <c r="CE89" s="246"/>
      <c r="CF89" s="246"/>
      <c r="CG89" s="24"/>
      <c r="CH89" s="24"/>
      <c r="CI89" s="24"/>
      <c r="CJ89" s="24"/>
      <c r="CK89" s="24"/>
      <c r="CL89" s="24"/>
      <c r="CM89" s="24"/>
      <c r="CN89" s="24"/>
      <c r="CO89" s="24"/>
      <c r="CP89" s="24"/>
      <c r="CQ89" s="24"/>
      <c r="CR89" s="24"/>
      <c r="CS89" s="24"/>
      <c r="CT89" s="24"/>
      <c r="CU89" s="24"/>
      <c r="CV89" s="24"/>
      <c r="CW89" s="24"/>
      <c r="CX89" s="24"/>
      <c r="CY89" s="24"/>
      <c r="CZ89" s="24"/>
      <c r="DA89" s="24"/>
    </row>
    <row r="90" spans="1:105" hidden="1">
      <c r="A90" s="235" t="s">
        <v>69</v>
      </c>
      <c r="B90" s="207"/>
      <c r="C90" s="236">
        <f>+C31</f>
        <v>0</v>
      </c>
      <c r="D90" s="236">
        <f>+D31</f>
        <v>0</v>
      </c>
      <c r="E90" s="237">
        <f>+E31</f>
        <v>0</v>
      </c>
      <c r="H90" s="23"/>
      <c r="AE90" s="189"/>
      <c r="AF90" s="246"/>
      <c r="AG90" s="246"/>
      <c r="AH90" s="246"/>
      <c r="AJ90" s="246"/>
      <c r="AO90" s="189"/>
      <c r="AP90" s="246"/>
      <c r="AQ90" s="246"/>
      <c r="AR90" s="246"/>
      <c r="AS90" s="24"/>
      <c r="AT90" s="24"/>
      <c r="AU90" s="24"/>
      <c r="AV90" s="24"/>
      <c r="AW90" s="24"/>
      <c r="AX90" s="24"/>
      <c r="AY90" s="24"/>
      <c r="AZ90" s="24"/>
      <c r="BA90" s="24"/>
      <c r="BB90" s="24"/>
      <c r="BC90" s="24"/>
      <c r="BD90" s="24"/>
      <c r="BE90" s="24"/>
      <c r="BF90" s="24"/>
      <c r="BG90" s="24"/>
      <c r="BH90" s="24"/>
      <c r="BI90" s="24"/>
      <c r="BJ90" s="24"/>
      <c r="BK90" s="24"/>
      <c r="BL90" s="24"/>
      <c r="BM90" s="24"/>
      <c r="BS90" s="189"/>
      <c r="BT90" s="246"/>
      <c r="BU90" s="246"/>
      <c r="BV90" s="246"/>
      <c r="BX90" s="246"/>
      <c r="CC90" s="189"/>
      <c r="CD90" s="246"/>
      <c r="CE90" s="246"/>
      <c r="CF90" s="246"/>
      <c r="CG90" s="24"/>
      <c r="CH90" s="24"/>
      <c r="CI90" s="24"/>
      <c r="CJ90" s="24"/>
      <c r="CK90" s="24"/>
      <c r="CL90" s="24"/>
      <c r="CM90" s="24"/>
      <c r="CN90" s="24"/>
      <c r="CO90" s="24"/>
      <c r="CP90" s="24"/>
      <c r="CQ90" s="24"/>
      <c r="CR90" s="24"/>
      <c r="CS90" s="24"/>
      <c r="CT90" s="24"/>
      <c r="CU90" s="24"/>
      <c r="CV90" s="24"/>
      <c r="CW90" s="24"/>
      <c r="CX90" s="24"/>
      <c r="CY90" s="24"/>
      <c r="CZ90" s="24"/>
      <c r="DA90" s="24"/>
    </row>
    <row r="91" spans="1:105" hidden="1">
      <c r="A91" s="238" t="s">
        <v>71</v>
      </c>
      <c r="B91" s="211"/>
      <c r="C91" s="239" t="str">
        <f>C40</f>
        <v/>
      </c>
      <c r="D91" s="239" t="str">
        <f>D40</f>
        <v/>
      </c>
      <c r="E91" s="239" t="str">
        <f>E40</f>
        <v/>
      </c>
      <c r="H91" s="23"/>
      <c r="AE91" s="189"/>
      <c r="AF91" s="246"/>
      <c r="AG91" s="246"/>
      <c r="AH91" s="246"/>
      <c r="AJ91" s="246"/>
      <c r="AO91" s="189"/>
      <c r="AP91" s="246"/>
      <c r="AQ91" s="246"/>
      <c r="AR91" s="246"/>
      <c r="AS91" s="24"/>
      <c r="AT91" s="24"/>
      <c r="AU91" s="24"/>
      <c r="AV91" s="24"/>
      <c r="AW91" s="24"/>
      <c r="AX91" s="24"/>
      <c r="AY91" s="24"/>
      <c r="AZ91" s="24"/>
      <c r="BA91" s="24"/>
      <c r="BB91" s="24"/>
      <c r="BC91" s="24"/>
      <c r="BD91" s="24"/>
      <c r="BE91" s="24"/>
      <c r="BF91" s="24"/>
      <c r="BG91" s="24"/>
      <c r="BH91" s="24"/>
      <c r="BI91" s="24"/>
      <c r="BJ91" s="24"/>
      <c r="BK91" s="24"/>
      <c r="BL91" s="24"/>
      <c r="BM91" s="24"/>
      <c r="BS91" s="189"/>
      <c r="BT91" s="246"/>
      <c r="BU91" s="246"/>
      <c r="BV91" s="246"/>
      <c r="BX91" s="246"/>
      <c r="CC91" s="189"/>
      <c r="CD91" s="246"/>
      <c r="CE91" s="246"/>
      <c r="CF91" s="246"/>
      <c r="CG91" s="24"/>
      <c r="CH91" s="24"/>
      <c r="CI91" s="24"/>
      <c r="CJ91" s="24"/>
      <c r="CK91" s="24"/>
      <c r="CL91" s="24"/>
      <c r="CM91" s="24"/>
      <c r="CN91" s="24"/>
      <c r="CO91" s="24"/>
      <c r="CP91" s="24"/>
      <c r="CQ91" s="24"/>
      <c r="CR91" s="24"/>
      <c r="CS91" s="24"/>
      <c r="CT91" s="24"/>
      <c r="CU91" s="24"/>
      <c r="CV91" s="24"/>
      <c r="CW91" s="24"/>
      <c r="CX91" s="24"/>
      <c r="CY91" s="24"/>
      <c r="CZ91" s="24"/>
      <c r="DA91" s="24"/>
    </row>
    <row r="92" spans="1:105" hidden="1">
      <c r="A92" s="231" t="s">
        <v>62</v>
      </c>
      <c r="B92" s="232"/>
      <c r="C92" s="233">
        <f>+$D13*(1+C$76)</f>
        <v>0</v>
      </c>
      <c r="D92" s="233">
        <f>+$D13*(1+D$76)</f>
        <v>0</v>
      </c>
      <c r="E92" s="234">
        <f>+$D13*(1+E$76)</f>
        <v>0</v>
      </c>
      <c r="H92" s="23"/>
      <c r="AE92" s="189"/>
      <c r="AF92" s="246"/>
      <c r="AG92" s="246"/>
      <c r="AH92" s="246"/>
      <c r="AJ92" s="246"/>
      <c r="AO92" s="189"/>
      <c r="AP92" s="246"/>
      <c r="AQ92" s="246"/>
      <c r="AR92" s="246"/>
      <c r="AS92" s="24"/>
      <c r="AT92" s="24"/>
      <c r="AU92" s="24"/>
      <c r="AV92" s="24"/>
      <c r="AW92" s="24"/>
      <c r="AX92" s="24"/>
      <c r="AY92" s="24"/>
      <c r="AZ92" s="24"/>
      <c r="BA92" s="24"/>
      <c r="BB92" s="24"/>
      <c r="BC92" s="24"/>
      <c r="BD92" s="24"/>
      <c r="BE92" s="24"/>
      <c r="BF92" s="24"/>
      <c r="BG92" s="24"/>
      <c r="BH92" s="24"/>
      <c r="BI92" s="24"/>
      <c r="BJ92" s="24"/>
      <c r="BK92" s="24"/>
      <c r="BL92" s="24"/>
      <c r="BM92" s="24"/>
      <c r="BS92" s="189"/>
      <c r="BT92" s="246"/>
      <c r="BU92" s="246"/>
      <c r="BV92" s="246"/>
      <c r="BX92" s="246"/>
      <c r="CC92" s="189"/>
      <c r="CD92" s="246"/>
      <c r="CE92" s="246"/>
      <c r="CF92" s="246"/>
      <c r="CG92" s="24"/>
      <c r="CH92" s="24"/>
      <c r="CI92" s="24"/>
      <c r="CJ92" s="24"/>
      <c r="CK92" s="24"/>
      <c r="CL92" s="24"/>
      <c r="CM92" s="24"/>
      <c r="CN92" s="24"/>
      <c r="CO92" s="24"/>
      <c r="CP92" s="24"/>
      <c r="CQ92" s="24"/>
      <c r="CR92" s="24"/>
      <c r="CS92" s="24"/>
      <c r="CT92" s="24"/>
      <c r="CU92" s="24"/>
      <c r="CV92" s="24"/>
      <c r="CW92" s="24"/>
      <c r="CX92" s="24"/>
      <c r="CY92" s="24"/>
      <c r="CZ92" s="24"/>
      <c r="DA92" s="24"/>
    </row>
    <row r="93" spans="1:105" hidden="1">
      <c r="A93" s="235" t="s">
        <v>69</v>
      </c>
      <c r="B93" s="207"/>
      <c r="C93" s="236">
        <f>+C32</f>
        <v>0</v>
      </c>
      <c r="D93" s="236">
        <f>+D32</f>
        <v>0</v>
      </c>
      <c r="E93" s="237">
        <f>+E32</f>
        <v>0</v>
      </c>
      <c r="H93" s="23"/>
      <c r="AE93" s="189"/>
      <c r="AF93" s="246"/>
      <c r="AG93" s="246"/>
      <c r="AH93" s="246"/>
      <c r="AJ93" s="246"/>
      <c r="AO93" s="189"/>
      <c r="AP93" s="246"/>
      <c r="AQ93" s="246"/>
      <c r="AR93" s="246"/>
      <c r="AS93" s="24"/>
      <c r="AT93" s="24"/>
      <c r="AU93" s="24"/>
      <c r="AV93" s="24"/>
      <c r="AW93" s="24"/>
      <c r="AX93" s="24"/>
      <c r="AY93" s="24"/>
      <c r="AZ93" s="24"/>
      <c r="BA93" s="24"/>
      <c r="BB93" s="24"/>
      <c r="BC93" s="24"/>
      <c r="BD93" s="24"/>
      <c r="BE93" s="24"/>
      <c r="BF93" s="24"/>
      <c r="BG93" s="24"/>
      <c r="BH93" s="24"/>
      <c r="BI93" s="24"/>
      <c r="BJ93" s="24"/>
      <c r="BK93" s="24"/>
      <c r="BL93" s="24"/>
      <c r="BM93" s="24"/>
      <c r="BS93" s="189"/>
      <c r="BT93" s="246"/>
      <c r="BU93" s="246"/>
      <c r="BV93" s="246"/>
      <c r="BX93" s="246"/>
      <c r="CC93" s="189"/>
      <c r="CD93" s="246"/>
      <c r="CE93" s="246"/>
      <c r="CF93" s="246"/>
      <c r="CG93" s="24"/>
      <c r="CH93" s="24"/>
      <c r="CI93" s="24"/>
      <c r="CJ93" s="24"/>
      <c r="CK93" s="24"/>
      <c r="CL93" s="24"/>
      <c r="CM93" s="24"/>
      <c r="CN93" s="24"/>
      <c r="CO93" s="24"/>
      <c r="CP93" s="24"/>
      <c r="CQ93" s="24"/>
      <c r="CR93" s="24"/>
      <c r="CS93" s="24"/>
      <c r="CT93" s="24"/>
      <c r="CU93" s="24"/>
      <c r="CV93" s="24"/>
      <c r="CW93" s="24"/>
      <c r="CX93" s="24"/>
      <c r="CY93" s="24"/>
      <c r="CZ93" s="24"/>
      <c r="DA93" s="24"/>
    </row>
    <row r="94" spans="1:105" hidden="1">
      <c r="A94" s="238" t="s">
        <v>71</v>
      </c>
      <c r="B94" s="211"/>
      <c r="C94" s="239" t="str">
        <f>C41</f>
        <v/>
      </c>
      <c r="D94" s="239" t="str">
        <f>D41</f>
        <v/>
      </c>
      <c r="E94" s="239" t="str">
        <f>E41</f>
        <v/>
      </c>
      <c r="H94" s="23"/>
      <c r="AE94" s="189"/>
      <c r="AF94" s="246"/>
      <c r="AG94" s="246"/>
      <c r="AH94" s="246"/>
      <c r="AJ94" s="246"/>
      <c r="AO94" s="189"/>
      <c r="AP94" s="246"/>
      <c r="AQ94" s="246"/>
      <c r="AR94" s="246"/>
      <c r="AS94" s="24"/>
      <c r="AT94" s="24"/>
      <c r="AU94" s="24"/>
      <c r="AV94" s="24"/>
      <c r="AW94" s="24"/>
      <c r="AX94" s="24"/>
      <c r="AY94" s="24"/>
      <c r="AZ94" s="24"/>
      <c r="BA94" s="24"/>
      <c r="BB94" s="24"/>
      <c r="BC94" s="24"/>
      <c r="BD94" s="24"/>
      <c r="BE94" s="24"/>
      <c r="BF94" s="24"/>
      <c r="BG94" s="24"/>
      <c r="BH94" s="24"/>
      <c r="BI94" s="24"/>
      <c r="BJ94" s="24"/>
      <c r="BK94" s="24"/>
      <c r="BL94" s="24"/>
      <c r="BM94" s="24"/>
      <c r="BS94" s="189"/>
      <c r="BT94" s="246"/>
      <c r="BU94" s="246"/>
      <c r="BV94" s="246"/>
      <c r="BX94" s="246"/>
      <c r="CC94" s="189"/>
      <c r="CD94" s="246"/>
      <c r="CE94" s="246"/>
      <c r="CF94" s="246"/>
      <c r="CG94" s="24"/>
      <c r="CH94" s="24"/>
      <c r="CI94" s="24"/>
      <c r="CJ94" s="24"/>
      <c r="CK94" s="24"/>
      <c r="CL94" s="24"/>
      <c r="CM94" s="24"/>
      <c r="CN94" s="24"/>
      <c r="CO94" s="24"/>
      <c r="CP94" s="24"/>
      <c r="CQ94" s="24"/>
      <c r="CR94" s="24"/>
      <c r="CS94" s="24"/>
      <c r="CT94" s="24"/>
      <c r="CU94" s="24"/>
      <c r="CV94" s="24"/>
      <c r="CW94" s="24"/>
      <c r="CX94" s="24"/>
      <c r="CY94" s="24"/>
      <c r="CZ94" s="24"/>
      <c r="DA94" s="24"/>
    </row>
    <row r="95" spans="1:105" hidden="1">
      <c r="AE95" s="189"/>
      <c r="AF95" s="246"/>
      <c r="AG95" s="246"/>
      <c r="AH95" s="246"/>
      <c r="AJ95" s="246"/>
      <c r="AO95" s="189"/>
      <c r="AP95" s="246"/>
      <c r="AQ95" s="246"/>
      <c r="AR95" s="246"/>
      <c r="AS95" s="24"/>
      <c r="AT95" s="24"/>
      <c r="AU95" s="24"/>
      <c r="AV95" s="24"/>
      <c r="AW95" s="24"/>
      <c r="AX95" s="24"/>
      <c r="AY95" s="24"/>
      <c r="AZ95" s="24"/>
      <c r="BA95" s="24"/>
      <c r="BB95" s="24"/>
      <c r="BC95" s="24"/>
      <c r="BD95" s="24"/>
      <c r="BE95" s="24"/>
      <c r="BF95" s="24"/>
      <c r="BG95" s="24"/>
      <c r="BH95" s="24"/>
      <c r="BI95" s="24"/>
      <c r="BJ95" s="24"/>
      <c r="BK95" s="24"/>
      <c r="BL95" s="24"/>
      <c r="BM95" s="24"/>
      <c r="BS95" s="189"/>
      <c r="BT95" s="246"/>
      <c r="BU95" s="246"/>
      <c r="BV95" s="246"/>
      <c r="BX95" s="246"/>
      <c r="CC95" s="189"/>
      <c r="CD95" s="246"/>
      <c r="CE95" s="246"/>
      <c r="CF95" s="246"/>
      <c r="CG95" s="24"/>
      <c r="CH95" s="24"/>
      <c r="CI95" s="24"/>
      <c r="CJ95" s="24"/>
      <c r="CK95" s="24"/>
      <c r="CL95" s="24"/>
      <c r="CM95" s="24"/>
      <c r="CN95" s="24"/>
      <c r="CO95" s="24"/>
      <c r="CP95" s="24"/>
      <c r="CQ95" s="24"/>
      <c r="CR95" s="24"/>
      <c r="CS95" s="24"/>
      <c r="CT95" s="24"/>
      <c r="CU95" s="24"/>
      <c r="CV95" s="24"/>
      <c r="CW95" s="24"/>
      <c r="CX95" s="24"/>
      <c r="CY95" s="24"/>
      <c r="CZ95" s="24"/>
      <c r="DA95" s="24"/>
    </row>
    <row r="96" spans="1:105" hidden="1">
      <c r="AE96" s="189"/>
      <c r="AF96" s="246"/>
      <c r="AG96" s="246"/>
      <c r="AH96" s="246"/>
      <c r="AJ96" s="246"/>
      <c r="AO96" s="189"/>
      <c r="AP96" s="246"/>
      <c r="AQ96" s="246"/>
      <c r="AR96" s="246"/>
      <c r="AS96" s="24"/>
      <c r="AT96" s="24"/>
      <c r="AU96" s="24"/>
      <c r="AV96" s="24"/>
      <c r="AW96" s="24"/>
      <c r="AX96" s="24"/>
      <c r="AY96" s="24"/>
      <c r="AZ96" s="24"/>
      <c r="BA96" s="24"/>
      <c r="BB96" s="24"/>
      <c r="BC96" s="24"/>
      <c r="BD96" s="24"/>
      <c r="BE96" s="24"/>
      <c r="BF96" s="24"/>
      <c r="BG96" s="24"/>
      <c r="BH96" s="24"/>
      <c r="BI96" s="24"/>
      <c r="BJ96" s="24"/>
      <c r="BK96" s="24"/>
      <c r="BL96" s="24"/>
      <c r="BM96" s="24"/>
      <c r="BS96" s="189"/>
      <c r="BT96" s="246"/>
      <c r="BU96" s="246"/>
      <c r="BV96" s="246"/>
      <c r="BX96" s="246"/>
      <c r="CC96" s="189"/>
      <c r="CD96" s="246"/>
      <c r="CE96" s="246"/>
      <c r="CF96" s="246"/>
      <c r="CG96" s="24"/>
      <c r="CH96" s="24"/>
      <c r="CI96" s="24"/>
      <c r="CJ96" s="24"/>
      <c r="CK96" s="24"/>
      <c r="CL96" s="24"/>
      <c r="CM96" s="24"/>
      <c r="CN96" s="24"/>
      <c r="CO96" s="24"/>
      <c r="CP96" s="24"/>
      <c r="CQ96" s="24"/>
      <c r="CR96" s="24"/>
      <c r="CS96" s="24"/>
      <c r="CT96" s="24"/>
      <c r="CU96" s="24"/>
      <c r="CV96" s="24"/>
      <c r="CW96" s="24"/>
      <c r="CX96" s="24"/>
      <c r="CY96" s="24"/>
      <c r="CZ96" s="24"/>
      <c r="DA96" s="24"/>
    </row>
    <row r="97" spans="2:105" hidden="1">
      <c r="AE97" s="189"/>
      <c r="AF97" s="246"/>
      <c r="AG97" s="246"/>
      <c r="AH97" s="246"/>
      <c r="AJ97" s="246"/>
      <c r="AO97" s="189"/>
      <c r="AP97" s="246"/>
      <c r="AQ97" s="246"/>
      <c r="AR97" s="246"/>
      <c r="AS97" s="24"/>
      <c r="AT97" s="24"/>
      <c r="AU97" s="24"/>
      <c r="AV97" s="24"/>
      <c r="AW97" s="24"/>
      <c r="AX97" s="24"/>
      <c r="AY97" s="24"/>
      <c r="AZ97" s="24"/>
      <c r="BA97" s="24"/>
      <c r="BB97" s="24"/>
      <c r="BC97" s="24"/>
      <c r="BD97" s="24"/>
      <c r="BE97" s="24"/>
      <c r="BF97" s="24"/>
      <c r="BG97" s="24"/>
      <c r="BH97" s="24"/>
      <c r="BI97" s="24"/>
      <c r="BJ97" s="24"/>
      <c r="BK97" s="24"/>
      <c r="BL97" s="24"/>
      <c r="BM97" s="24"/>
      <c r="BS97" s="189"/>
      <c r="BT97" s="246"/>
      <c r="BU97" s="246"/>
      <c r="BV97" s="246"/>
      <c r="BX97" s="246"/>
      <c r="CC97" s="189"/>
      <c r="CD97" s="246"/>
      <c r="CE97" s="246"/>
      <c r="CF97" s="246"/>
      <c r="CG97" s="24"/>
      <c r="CH97" s="24"/>
      <c r="CI97" s="24"/>
      <c r="CJ97" s="24"/>
      <c r="CK97" s="24"/>
      <c r="CL97" s="24"/>
      <c r="CM97" s="24"/>
      <c r="CN97" s="24"/>
      <c r="CO97" s="24"/>
      <c r="CP97" s="24"/>
      <c r="CQ97" s="24"/>
      <c r="CR97" s="24"/>
      <c r="CS97" s="24"/>
      <c r="CT97" s="24"/>
      <c r="CU97" s="24"/>
      <c r="CV97" s="24"/>
      <c r="CW97" s="24"/>
      <c r="CX97" s="24"/>
      <c r="CY97" s="24"/>
      <c r="CZ97" s="24"/>
      <c r="DA97" s="24"/>
    </row>
    <row r="98" spans="2:105" hidden="1">
      <c r="AE98" s="189"/>
      <c r="AF98" s="246"/>
      <c r="AG98" s="246"/>
      <c r="AH98" s="246"/>
      <c r="AJ98" s="246"/>
      <c r="AO98" s="189"/>
      <c r="AP98" s="246"/>
      <c r="AQ98" s="246"/>
      <c r="AR98" s="246"/>
      <c r="AS98" s="24"/>
      <c r="AT98" s="24"/>
      <c r="AU98" s="24"/>
      <c r="AV98" s="24"/>
      <c r="AW98" s="24"/>
      <c r="AX98" s="24"/>
      <c r="AY98" s="24"/>
      <c r="AZ98" s="24"/>
      <c r="BA98" s="24"/>
      <c r="BB98" s="24"/>
      <c r="BC98" s="24"/>
      <c r="BD98" s="24"/>
      <c r="BE98" s="24"/>
      <c r="BF98" s="24"/>
      <c r="BG98" s="24"/>
      <c r="BH98" s="24"/>
      <c r="BI98" s="24"/>
      <c r="BJ98" s="24"/>
      <c r="BK98" s="24"/>
      <c r="BL98" s="24"/>
      <c r="BM98" s="24"/>
      <c r="BS98" s="189"/>
      <c r="BT98" s="246"/>
      <c r="BU98" s="246"/>
      <c r="BV98" s="246"/>
      <c r="BX98" s="246"/>
      <c r="CC98" s="189"/>
      <c r="CD98" s="246"/>
      <c r="CE98" s="246"/>
      <c r="CF98" s="246"/>
      <c r="CG98" s="24"/>
      <c r="CH98" s="24"/>
      <c r="CI98" s="24"/>
      <c r="CJ98" s="24"/>
      <c r="CK98" s="24"/>
      <c r="CL98" s="24"/>
      <c r="CM98" s="24"/>
      <c r="CN98" s="24"/>
      <c r="CO98" s="24"/>
      <c r="CP98" s="24"/>
      <c r="CQ98" s="24"/>
      <c r="CR98" s="24"/>
      <c r="CS98" s="24"/>
      <c r="CT98" s="24"/>
      <c r="CU98" s="24"/>
      <c r="CV98" s="24"/>
      <c r="CW98" s="24"/>
      <c r="CX98" s="24"/>
      <c r="CY98" s="24"/>
      <c r="CZ98" s="24"/>
      <c r="DA98" s="24"/>
    </row>
    <row r="99" spans="2:105" hidden="1">
      <c r="AE99" s="189"/>
      <c r="AF99" s="246"/>
      <c r="AG99" s="246"/>
      <c r="AH99" s="246"/>
      <c r="AJ99" s="246"/>
      <c r="AO99" s="189"/>
      <c r="AP99" s="246"/>
      <c r="AQ99" s="246"/>
      <c r="AR99" s="246"/>
      <c r="AS99" s="24"/>
      <c r="AT99" s="24"/>
      <c r="AU99" s="24"/>
      <c r="AV99" s="24"/>
      <c r="AW99" s="24"/>
      <c r="AX99" s="24"/>
      <c r="AY99" s="24"/>
      <c r="AZ99" s="24"/>
      <c r="BA99" s="24"/>
      <c r="BB99" s="24"/>
      <c r="BC99" s="24"/>
      <c r="BD99" s="24"/>
      <c r="BE99" s="24"/>
      <c r="BF99" s="24"/>
      <c r="BG99" s="24"/>
      <c r="BH99" s="24"/>
      <c r="BI99" s="24"/>
      <c r="BJ99" s="24"/>
      <c r="BK99" s="24"/>
      <c r="BL99" s="24"/>
      <c r="BM99" s="24"/>
      <c r="BS99" s="189"/>
      <c r="BT99" s="246"/>
      <c r="BU99" s="246"/>
      <c r="BV99" s="246"/>
      <c r="BX99" s="246"/>
      <c r="CC99" s="189"/>
      <c r="CD99" s="246"/>
      <c r="CE99" s="246"/>
      <c r="CF99" s="246"/>
      <c r="CG99" s="24"/>
      <c r="CH99" s="24"/>
      <c r="CI99" s="24"/>
      <c r="CJ99" s="24"/>
      <c r="CK99" s="24"/>
      <c r="CL99" s="24"/>
      <c r="CM99" s="24"/>
      <c r="CN99" s="24"/>
      <c r="CO99" s="24"/>
      <c r="CP99" s="24"/>
      <c r="CQ99" s="24"/>
      <c r="CR99" s="24"/>
      <c r="CS99" s="24"/>
      <c r="CT99" s="24"/>
      <c r="CU99" s="24"/>
      <c r="CV99" s="24"/>
      <c r="CW99" s="24"/>
      <c r="CX99" s="24"/>
      <c r="CY99" s="24"/>
      <c r="CZ99" s="24"/>
      <c r="DA99" s="24"/>
    </row>
    <row r="100" spans="2:105" hidden="1">
      <c r="AE100" s="189"/>
      <c r="AF100" s="246"/>
      <c r="AG100" s="246"/>
      <c r="AH100" s="246"/>
      <c r="AJ100" s="246"/>
      <c r="AO100" s="189"/>
      <c r="AP100" s="246"/>
      <c r="AQ100" s="246"/>
      <c r="AR100" s="246"/>
      <c r="AS100" s="24"/>
      <c r="AT100" s="24"/>
      <c r="AU100" s="24"/>
      <c r="AV100" s="24"/>
      <c r="AW100" s="24"/>
      <c r="AX100" s="24"/>
      <c r="AY100" s="24"/>
      <c r="AZ100" s="24"/>
      <c r="BA100" s="24"/>
      <c r="BB100" s="24"/>
      <c r="BC100" s="24"/>
      <c r="BD100" s="24"/>
      <c r="BE100" s="24"/>
      <c r="BF100" s="24"/>
      <c r="BG100" s="24"/>
      <c r="BH100" s="24"/>
      <c r="BI100" s="24"/>
      <c r="BJ100" s="24"/>
      <c r="BK100" s="24"/>
      <c r="BL100" s="24"/>
      <c r="BM100" s="24"/>
      <c r="BS100" s="189"/>
      <c r="BT100" s="246"/>
      <c r="BU100" s="246"/>
      <c r="BV100" s="246"/>
      <c r="BX100" s="246"/>
      <c r="CC100" s="189"/>
      <c r="CD100" s="246"/>
      <c r="CE100" s="246"/>
      <c r="CF100" s="246"/>
      <c r="CG100" s="24"/>
      <c r="CH100" s="24"/>
      <c r="CI100" s="24"/>
      <c r="CJ100" s="24"/>
      <c r="CK100" s="24"/>
      <c r="CL100" s="24"/>
      <c r="CM100" s="24"/>
      <c r="CN100" s="24"/>
      <c r="CO100" s="24"/>
      <c r="CP100" s="24"/>
      <c r="CQ100" s="24"/>
      <c r="CR100" s="24"/>
      <c r="CS100" s="24"/>
      <c r="CT100" s="24"/>
      <c r="CU100" s="24"/>
      <c r="CV100" s="24"/>
      <c r="CW100" s="24"/>
      <c r="CX100" s="24"/>
      <c r="CY100" s="24"/>
      <c r="CZ100" s="24"/>
      <c r="DA100" s="24"/>
    </row>
    <row r="101" spans="2:105" hidden="1">
      <c r="AE101" s="189"/>
      <c r="AF101" s="246"/>
      <c r="AG101" s="246"/>
      <c r="AH101" s="246"/>
      <c r="AJ101" s="246"/>
      <c r="AO101" s="189"/>
      <c r="AP101" s="246"/>
      <c r="AQ101" s="246"/>
      <c r="AR101" s="246"/>
      <c r="AS101" s="24"/>
      <c r="AT101" s="24"/>
      <c r="AU101" s="24"/>
      <c r="AV101" s="24"/>
      <c r="AW101" s="24"/>
      <c r="AX101" s="24"/>
      <c r="AY101" s="24"/>
      <c r="AZ101" s="24"/>
      <c r="BA101" s="24"/>
      <c r="BB101" s="24"/>
      <c r="BC101" s="24"/>
      <c r="BD101" s="24"/>
      <c r="BE101" s="24"/>
      <c r="BF101" s="24"/>
      <c r="BG101" s="24"/>
      <c r="BH101" s="24"/>
      <c r="BI101" s="24"/>
      <c r="BJ101" s="24"/>
      <c r="BK101" s="24"/>
      <c r="BL101" s="24"/>
      <c r="BM101" s="24"/>
      <c r="BS101" s="189"/>
      <c r="BT101" s="246"/>
      <c r="BU101" s="246"/>
      <c r="BV101" s="246"/>
      <c r="BX101" s="246"/>
      <c r="CC101" s="189"/>
      <c r="CD101" s="246"/>
      <c r="CE101" s="246"/>
      <c r="CF101" s="246"/>
      <c r="CG101" s="24"/>
      <c r="CH101" s="24"/>
      <c r="CI101" s="24"/>
      <c r="CJ101" s="24"/>
      <c r="CK101" s="24"/>
      <c r="CL101" s="24"/>
      <c r="CM101" s="24"/>
      <c r="CN101" s="24"/>
      <c r="CO101" s="24"/>
      <c r="CP101" s="24"/>
      <c r="CQ101" s="24"/>
      <c r="CR101" s="24"/>
      <c r="CS101" s="24"/>
      <c r="CT101" s="24"/>
      <c r="CU101" s="24"/>
      <c r="CV101" s="24"/>
      <c r="CW101" s="24"/>
      <c r="CX101" s="24"/>
      <c r="CY101" s="24"/>
      <c r="CZ101" s="24"/>
      <c r="DA101" s="24"/>
    </row>
    <row r="102" spans="2:105" hidden="1">
      <c r="AE102" s="189"/>
      <c r="AF102" s="246"/>
      <c r="AG102" s="246"/>
      <c r="AH102" s="246"/>
      <c r="AJ102" s="246"/>
      <c r="AO102" s="189"/>
      <c r="AP102" s="246"/>
      <c r="AQ102" s="246"/>
      <c r="AR102" s="246"/>
      <c r="AS102" s="24"/>
      <c r="AT102" s="24"/>
      <c r="AU102" s="24"/>
      <c r="AV102" s="24"/>
      <c r="AW102" s="24"/>
      <c r="AX102" s="24"/>
      <c r="AY102" s="24"/>
      <c r="AZ102" s="24"/>
      <c r="BA102" s="24"/>
      <c r="BB102" s="24"/>
      <c r="BC102" s="24"/>
      <c r="BD102" s="24"/>
      <c r="BE102" s="24"/>
      <c r="BF102" s="24"/>
      <c r="BG102" s="24"/>
      <c r="BH102" s="24"/>
      <c r="BI102" s="24"/>
      <c r="BJ102" s="24"/>
      <c r="BK102" s="24"/>
      <c r="BL102" s="24"/>
      <c r="BM102" s="24"/>
      <c r="BS102" s="189"/>
      <c r="BT102" s="246"/>
      <c r="BU102" s="246"/>
      <c r="BV102" s="246"/>
      <c r="BX102" s="246"/>
      <c r="CC102" s="189"/>
      <c r="CD102" s="246"/>
      <c r="CE102" s="246"/>
      <c r="CF102" s="246"/>
      <c r="CG102" s="24"/>
      <c r="CH102" s="24"/>
      <c r="CI102" s="24"/>
      <c r="CJ102" s="24"/>
      <c r="CK102" s="24"/>
      <c r="CL102" s="24"/>
      <c r="CM102" s="24"/>
      <c r="CN102" s="24"/>
      <c r="CO102" s="24"/>
      <c r="CP102" s="24"/>
      <c r="CQ102" s="24"/>
      <c r="CR102" s="24"/>
      <c r="CS102" s="24"/>
      <c r="CT102" s="24"/>
      <c r="CU102" s="24"/>
      <c r="CV102" s="24"/>
      <c r="CW102" s="24"/>
      <c r="CX102" s="24"/>
      <c r="CY102" s="24"/>
      <c r="CZ102" s="24"/>
      <c r="DA102" s="24"/>
    </row>
    <row r="103" spans="2:105" hidden="1">
      <c r="AE103" s="189"/>
      <c r="AF103" s="246"/>
      <c r="AG103" s="246"/>
      <c r="AH103" s="246"/>
      <c r="AJ103" s="246"/>
      <c r="AO103" s="189"/>
      <c r="AP103" s="246"/>
      <c r="AQ103" s="246"/>
      <c r="AR103" s="246"/>
      <c r="AS103" s="24"/>
      <c r="AT103" s="24"/>
      <c r="AU103" s="24"/>
      <c r="AV103" s="24"/>
      <c r="AW103" s="24"/>
      <c r="AX103" s="24"/>
      <c r="AY103" s="24"/>
      <c r="AZ103" s="24"/>
      <c r="BA103" s="24"/>
      <c r="BB103" s="24"/>
      <c r="BC103" s="24"/>
      <c r="BD103" s="24"/>
      <c r="BE103" s="24"/>
      <c r="BF103" s="24"/>
      <c r="BG103" s="24"/>
      <c r="BH103" s="24"/>
      <c r="BI103" s="24"/>
      <c r="BJ103" s="24"/>
      <c r="BK103" s="24"/>
      <c r="BL103" s="24"/>
      <c r="BM103" s="24"/>
      <c r="BS103" s="189"/>
      <c r="BT103" s="246"/>
      <c r="BU103" s="246"/>
      <c r="BV103" s="246"/>
      <c r="BX103" s="246"/>
      <c r="CC103" s="189"/>
      <c r="CD103" s="246"/>
      <c r="CE103" s="246"/>
      <c r="CF103" s="246"/>
      <c r="CG103" s="24"/>
      <c r="CH103" s="24"/>
      <c r="CI103" s="24"/>
      <c r="CJ103" s="24"/>
      <c r="CK103" s="24"/>
      <c r="CL103" s="24"/>
      <c r="CM103" s="24"/>
      <c r="CN103" s="24"/>
      <c r="CO103" s="24"/>
      <c r="CP103" s="24"/>
      <c r="CQ103" s="24"/>
      <c r="CR103" s="24"/>
      <c r="CS103" s="24"/>
      <c r="CT103" s="24"/>
      <c r="CU103" s="24"/>
      <c r="CV103" s="24"/>
      <c r="CW103" s="24"/>
      <c r="CX103" s="24"/>
      <c r="CY103" s="24"/>
      <c r="CZ103" s="24"/>
      <c r="DA103" s="24"/>
    </row>
    <row r="104" spans="2:105" hidden="1">
      <c r="AE104" s="189"/>
      <c r="AF104" s="246"/>
      <c r="AG104" s="246"/>
      <c r="AH104" s="246"/>
      <c r="AJ104" s="246"/>
      <c r="AO104" s="189"/>
      <c r="AP104" s="246"/>
      <c r="AQ104" s="246"/>
      <c r="AR104" s="246"/>
      <c r="AS104" s="24"/>
      <c r="AT104" s="24"/>
      <c r="AU104" s="24"/>
      <c r="AV104" s="24"/>
      <c r="AW104" s="24"/>
      <c r="AX104" s="24"/>
      <c r="AY104" s="24"/>
      <c r="AZ104" s="24"/>
      <c r="BA104" s="24"/>
      <c r="BB104" s="24"/>
      <c r="BC104" s="24"/>
      <c r="BD104" s="24"/>
      <c r="BE104" s="24"/>
      <c r="BF104" s="24"/>
      <c r="BG104" s="24"/>
      <c r="BH104" s="24"/>
      <c r="BI104" s="24"/>
      <c r="BJ104" s="24"/>
      <c r="BK104" s="24"/>
      <c r="BL104" s="24"/>
      <c r="BM104" s="24"/>
      <c r="BS104" s="189"/>
      <c r="BT104" s="246"/>
      <c r="BU104" s="246"/>
      <c r="BV104" s="246"/>
      <c r="BX104" s="246"/>
      <c r="CC104" s="189"/>
      <c r="CD104" s="246"/>
      <c r="CE104" s="246"/>
      <c r="CF104" s="246"/>
      <c r="CG104" s="24"/>
      <c r="CH104" s="24"/>
      <c r="CI104" s="24"/>
      <c r="CJ104" s="24"/>
      <c r="CK104" s="24"/>
      <c r="CL104" s="24"/>
      <c r="CM104" s="24"/>
      <c r="CN104" s="24"/>
      <c r="CO104" s="24"/>
      <c r="CP104" s="24"/>
      <c r="CQ104" s="24"/>
      <c r="CR104" s="24"/>
      <c r="CS104" s="24"/>
      <c r="CT104" s="24"/>
      <c r="CU104" s="24"/>
      <c r="CV104" s="24"/>
      <c r="CW104" s="24"/>
      <c r="CX104" s="24"/>
      <c r="CY104" s="24"/>
      <c r="CZ104" s="24"/>
      <c r="DA104" s="24"/>
    </row>
    <row r="105" spans="2:105" hidden="1">
      <c r="AE105" s="189"/>
      <c r="AF105" s="246"/>
      <c r="AG105" s="246"/>
      <c r="AH105" s="246"/>
      <c r="AJ105" s="246"/>
      <c r="AO105" s="189"/>
      <c r="AP105" s="246"/>
      <c r="AQ105" s="246"/>
      <c r="AR105" s="246"/>
      <c r="AS105" s="24"/>
      <c r="AT105" s="24"/>
      <c r="AU105" s="24"/>
      <c r="AV105" s="24"/>
      <c r="AW105" s="24"/>
      <c r="AX105" s="24"/>
      <c r="AY105" s="24"/>
      <c r="AZ105" s="24"/>
      <c r="BA105" s="24"/>
      <c r="BB105" s="24"/>
      <c r="BC105" s="24"/>
      <c r="BD105" s="24"/>
      <c r="BE105" s="24"/>
      <c r="BF105" s="24"/>
      <c r="BG105" s="24"/>
      <c r="BH105" s="24"/>
      <c r="BI105" s="24"/>
      <c r="BJ105" s="24"/>
      <c r="BK105" s="24"/>
      <c r="BL105" s="24"/>
      <c r="BM105" s="24"/>
      <c r="BS105" s="189"/>
      <c r="BT105" s="246"/>
      <c r="BU105" s="246"/>
      <c r="BV105" s="246"/>
      <c r="BX105" s="246"/>
      <c r="CC105" s="189"/>
      <c r="CD105" s="246"/>
      <c r="CE105" s="246"/>
      <c r="CF105" s="246"/>
      <c r="CG105" s="24"/>
      <c r="CH105" s="24"/>
      <c r="CI105" s="24"/>
      <c r="CJ105" s="24"/>
      <c r="CK105" s="24"/>
      <c r="CL105" s="24"/>
      <c r="CM105" s="24"/>
      <c r="CN105" s="24"/>
      <c r="CO105" s="24"/>
      <c r="CP105" s="24"/>
      <c r="CQ105" s="24"/>
      <c r="CR105" s="24"/>
      <c r="CS105" s="24"/>
      <c r="CT105" s="24"/>
      <c r="CU105" s="24"/>
      <c r="CV105" s="24"/>
      <c r="CW105" s="24"/>
      <c r="CX105" s="24"/>
      <c r="CY105" s="24"/>
      <c r="CZ105" s="24"/>
      <c r="DA105" s="24"/>
    </row>
    <row r="106" spans="2:105" hidden="1">
      <c r="AE106" s="189"/>
      <c r="AF106" s="246"/>
      <c r="AG106" s="246"/>
      <c r="AH106" s="246"/>
      <c r="AJ106" s="246"/>
      <c r="AO106" s="189"/>
      <c r="AP106" s="246"/>
      <c r="AQ106" s="246"/>
      <c r="AR106" s="246"/>
      <c r="AS106" s="24"/>
      <c r="AT106" s="24"/>
      <c r="AU106" s="24"/>
      <c r="AV106" s="24"/>
      <c r="AW106" s="24"/>
      <c r="AX106" s="24"/>
      <c r="AY106" s="24"/>
      <c r="AZ106" s="24"/>
      <c r="BA106" s="24"/>
      <c r="BB106" s="24"/>
      <c r="BC106" s="24"/>
      <c r="BD106" s="24"/>
      <c r="BE106" s="24"/>
      <c r="BF106" s="24"/>
      <c r="BG106" s="24"/>
      <c r="BH106" s="24"/>
      <c r="BI106" s="24"/>
      <c r="BJ106" s="24"/>
      <c r="BK106" s="24"/>
      <c r="BL106" s="24"/>
      <c r="BM106" s="24"/>
      <c r="BS106" s="189"/>
      <c r="BT106" s="246"/>
      <c r="BU106" s="246"/>
      <c r="BV106" s="246"/>
      <c r="BX106" s="246"/>
      <c r="CC106" s="189"/>
      <c r="CD106" s="246"/>
      <c r="CE106" s="246"/>
      <c r="CF106" s="246"/>
      <c r="CG106" s="24"/>
      <c r="CH106" s="24"/>
      <c r="CI106" s="24"/>
      <c r="CJ106" s="24"/>
      <c r="CK106" s="24"/>
      <c r="CL106" s="24"/>
      <c r="CM106" s="24"/>
      <c r="CN106" s="24"/>
      <c r="CO106" s="24"/>
      <c r="CP106" s="24"/>
      <c r="CQ106" s="24"/>
      <c r="CR106" s="24"/>
      <c r="CS106" s="24"/>
      <c r="CT106" s="24"/>
      <c r="CU106" s="24"/>
      <c r="CV106" s="24"/>
      <c r="CW106" s="24"/>
      <c r="CX106" s="24"/>
      <c r="CY106" s="24"/>
      <c r="CZ106" s="24"/>
      <c r="DA106" s="24"/>
    </row>
    <row r="107" spans="2:105" hidden="1">
      <c r="B107" s="191"/>
      <c r="C107" s="195"/>
      <c r="D107" s="195"/>
      <c r="E107" s="195"/>
      <c r="AE107" s="189"/>
      <c r="AF107" s="246"/>
      <c r="AG107" s="246"/>
      <c r="AH107" s="246"/>
      <c r="AJ107" s="246"/>
      <c r="AO107" s="189"/>
      <c r="AP107" s="246"/>
      <c r="AQ107" s="246"/>
      <c r="AR107" s="246"/>
      <c r="AS107" s="24"/>
      <c r="AT107" s="24"/>
      <c r="AU107" s="24"/>
      <c r="AV107" s="24"/>
      <c r="AW107" s="24"/>
      <c r="AX107" s="24"/>
      <c r="AY107" s="24"/>
      <c r="AZ107" s="24"/>
      <c r="BA107" s="24"/>
      <c r="BB107" s="24"/>
      <c r="BC107" s="24"/>
      <c r="BD107" s="24"/>
      <c r="BE107" s="24"/>
      <c r="BF107" s="24"/>
      <c r="BG107" s="24"/>
      <c r="BH107" s="24"/>
      <c r="BI107" s="24"/>
      <c r="BJ107" s="24"/>
      <c r="BK107" s="24"/>
      <c r="BL107" s="24"/>
      <c r="BM107" s="24"/>
      <c r="BS107" s="189"/>
      <c r="BT107" s="246"/>
      <c r="BU107" s="246"/>
      <c r="BV107" s="246"/>
      <c r="BX107" s="246"/>
      <c r="CC107" s="189"/>
      <c r="CD107" s="246"/>
      <c r="CE107" s="246"/>
      <c r="CF107" s="246"/>
      <c r="CG107" s="24"/>
      <c r="CH107" s="24"/>
      <c r="CI107" s="24"/>
      <c r="CJ107" s="24"/>
      <c r="CK107" s="24"/>
      <c r="CL107" s="24"/>
      <c r="CM107" s="24"/>
      <c r="CN107" s="24"/>
      <c r="CO107" s="24"/>
      <c r="CP107" s="24"/>
      <c r="CQ107" s="24"/>
      <c r="CR107" s="24"/>
      <c r="CS107" s="24"/>
      <c r="CT107" s="24"/>
      <c r="CU107" s="24"/>
      <c r="CV107" s="24"/>
      <c r="CW107" s="24"/>
      <c r="CX107" s="24"/>
      <c r="CY107" s="24"/>
      <c r="CZ107" s="24"/>
      <c r="DA107" s="24"/>
    </row>
    <row r="108" spans="2:105" hidden="1">
      <c r="B108" s="191"/>
      <c r="C108" s="195"/>
      <c r="D108" s="195"/>
      <c r="E108" s="195"/>
      <c r="AE108" s="189"/>
      <c r="AF108" s="246"/>
      <c r="AG108" s="246"/>
      <c r="AH108" s="246"/>
      <c r="AJ108" s="246"/>
      <c r="AO108" s="189"/>
      <c r="AP108" s="246"/>
      <c r="AQ108" s="246"/>
      <c r="AR108" s="246"/>
      <c r="AS108" s="24"/>
      <c r="AT108" s="24"/>
      <c r="AU108" s="24"/>
      <c r="AV108" s="24"/>
      <c r="AW108" s="24"/>
      <c r="AX108" s="24"/>
      <c r="AY108" s="24"/>
      <c r="AZ108" s="24"/>
      <c r="BA108" s="24"/>
      <c r="BB108" s="24"/>
      <c r="BC108" s="24"/>
      <c r="BD108" s="24"/>
      <c r="BE108" s="24"/>
      <c r="BF108" s="24"/>
      <c r="BG108" s="24"/>
      <c r="BH108" s="24"/>
      <c r="BI108" s="24"/>
      <c r="BJ108" s="24"/>
      <c r="BK108" s="24"/>
      <c r="BL108" s="24"/>
      <c r="BM108" s="24"/>
      <c r="BS108" s="189"/>
      <c r="BT108" s="246"/>
      <c r="BU108" s="246"/>
      <c r="BV108" s="246"/>
      <c r="BX108" s="246"/>
      <c r="CC108" s="189"/>
      <c r="CD108" s="246"/>
      <c r="CE108" s="246"/>
      <c r="CF108" s="246"/>
      <c r="CG108" s="24"/>
      <c r="CH108" s="24"/>
      <c r="CI108" s="24"/>
      <c r="CJ108" s="24"/>
      <c r="CK108" s="24"/>
      <c r="CL108" s="24"/>
      <c r="CM108" s="24"/>
      <c r="CN108" s="24"/>
      <c r="CO108" s="24"/>
      <c r="CP108" s="24"/>
      <c r="CQ108" s="24"/>
      <c r="CR108" s="24"/>
      <c r="CS108" s="24"/>
      <c r="CT108" s="24"/>
      <c r="CU108" s="24"/>
      <c r="CV108" s="24"/>
      <c r="CW108" s="24"/>
      <c r="CX108" s="24"/>
      <c r="CY108" s="24"/>
      <c r="CZ108" s="24"/>
      <c r="DA108" s="24"/>
    </row>
    <row r="109" spans="2:105" hidden="1">
      <c r="B109" s="191"/>
      <c r="C109" s="195"/>
      <c r="D109" s="195"/>
      <c r="E109" s="195"/>
      <c r="AE109" s="189"/>
      <c r="AF109" s="246"/>
      <c r="AG109" s="246"/>
      <c r="AH109" s="246"/>
      <c r="AJ109" s="246"/>
      <c r="AO109" s="189"/>
      <c r="AP109" s="246"/>
      <c r="AQ109" s="246"/>
      <c r="AR109" s="246"/>
      <c r="AS109" s="24"/>
      <c r="AT109" s="24"/>
      <c r="AU109" s="24"/>
      <c r="AV109" s="24"/>
      <c r="AW109" s="24"/>
      <c r="AX109" s="24"/>
      <c r="AY109" s="24"/>
      <c r="AZ109" s="24"/>
      <c r="BA109" s="24"/>
      <c r="BB109" s="24"/>
      <c r="BC109" s="24"/>
      <c r="BD109" s="24"/>
      <c r="BE109" s="24"/>
      <c r="BF109" s="24"/>
      <c r="BG109" s="24"/>
      <c r="BH109" s="24"/>
      <c r="BI109" s="24"/>
      <c r="BJ109" s="24"/>
      <c r="BK109" s="24"/>
      <c r="BL109" s="24"/>
      <c r="BM109" s="24"/>
      <c r="BS109" s="189"/>
      <c r="BT109" s="246"/>
      <c r="BU109" s="246"/>
      <c r="BV109" s="246"/>
      <c r="BX109" s="246"/>
      <c r="CC109" s="189"/>
      <c r="CD109" s="246"/>
      <c r="CE109" s="246"/>
      <c r="CF109" s="246"/>
      <c r="CG109" s="24"/>
      <c r="CH109" s="24"/>
      <c r="CI109" s="24"/>
      <c r="CJ109" s="24"/>
      <c r="CK109" s="24"/>
      <c r="CL109" s="24"/>
      <c r="CM109" s="24"/>
      <c r="CN109" s="24"/>
      <c r="CO109" s="24"/>
      <c r="CP109" s="24"/>
      <c r="CQ109" s="24"/>
      <c r="CR109" s="24"/>
      <c r="CS109" s="24"/>
      <c r="CT109" s="24"/>
      <c r="CU109" s="24"/>
      <c r="CV109" s="24"/>
      <c r="CW109" s="24"/>
      <c r="CX109" s="24"/>
      <c r="CY109" s="24"/>
      <c r="CZ109" s="24"/>
      <c r="DA109" s="24"/>
    </row>
    <row r="110" spans="2:105" hidden="1">
      <c r="B110" s="191"/>
      <c r="C110" s="195"/>
      <c r="D110" s="195"/>
      <c r="E110" s="195"/>
      <c r="AE110" s="189"/>
      <c r="AF110" s="246"/>
      <c r="AG110" s="246"/>
      <c r="AH110" s="246"/>
      <c r="AJ110" s="246"/>
      <c r="AO110" s="189"/>
      <c r="AP110" s="246"/>
      <c r="AQ110" s="246"/>
      <c r="AR110" s="246"/>
      <c r="AS110" s="24"/>
      <c r="AT110" s="24"/>
      <c r="AU110" s="24"/>
      <c r="AV110" s="24"/>
      <c r="AW110" s="24"/>
      <c r="AX110" s="24"/>
      <c r="AY110" s="24"/>
      <c r="AZ110" s="24"/>
      <c r="BA110" s="24"/>
      <c r="BB110" s="24"/>
      <c r="BC110" s="24"/>
      <c r="BD110" s="24"/>
      <c r="BE110" s="24"/>
      <c r="BF110" s="24"/>
      <c r="BG110" s="24"/>
      <c r="BH110" s="24"/>
      <c r="BI110" s="24"/>
      <c r="BJ110" s="24"/>
      <c r="BK110" s="24"/>
      <c r="BL110" s="24"/>
      <c r="BM110" s="24"/>
      <c r="BS110" s="189"/>
      <c r="BT110" s="246"/>
      <c r="BU110" s="246"/>
      <c r="BV110" s="246"/>
      <c r="BX110" s="246"/>
      <c r="CC110" s="189"/>
      <c r="CD110" s="246"/>
      <c r="CE110" s="246"/>
      <c r="CF110" s="246"/>
      <c r="CG110" s="24"/>
      <c r="CH110" s="24"/>
      <c r="CI110" s="24"/>
      <c r="CJ110" s="24"/>
      <c r="CK110" s="24"/>
      <c r="CL110" s="24"/>
      <c r="CM110" s="24"/>
      <c r="CN110" s="24"/>
      <c r="CO110" s="24"/>
      <c r="CP110" s="24"/>
      <c r="CQ110" s="24"/>
      <c r="CR110" s="24"/>
      <c r="CS110" s="24"/>
      <c r="CT110" s="24"/>
      <c r="CU110" s="24"/>
      <c r="CV110" s="24"/>
      <c r="CW110" s="24"/>
      <c r="CX110" s="24"/>
      <c r="CY110" s="24"/>
      <c r="CZ110" s="24"/>
      <c r="DA110" s="24"/>
    </row>
    <row r="111" spans="2:105" hidden="1">
      <c r="B111" s="191"/>
      <c r="C111" s="195"/>
      <c r="D111" s="195"/>
      <c r="E111" s="195"/>
      <c r="AE111" s="189"/>
      <c r="AF111" s="246"/>
      <c r="AG111" s="246"/>
      <c r="AH111" s="246"/>
      <c r="AJ111" s="246"/>
      <c r="AO111" s="189"/>
      <c r="AP111" s="246"/>
      <c r="AQ111" s="246"/>
      <c r="AR111" s="246"/>
      <c r="AS111" s="24"/>
      <c r="AT111" s="24"/>
      <c r="AU111" s="24"/>
      <c r="AV111" s="24"/>
      <c r="AW111" s="24"/>
      <c r="AX111" s="24"/>
      <c r="AY111" s="24"/>
      <c r="AZ111" s="24"/>
      <c r="BA111" s="24"/>
      <c r="BB111" s="24"/>
      <c r="BC111" s="24"/>
      <c r="BD111" s="24"/>
      <c r="BE111" s="24"/>
      <c r="BF111" s="24"/>
      <c r="BG111" s="24"/>
      <c r="BH111" s="24"/>
      <c r="BI111" s="24"/>
      <c r="BJ111" s="24"/>
      <c r="BK111" s="24"/>
      <c r="BL111" s="24"/>
      <c r="BM111" s="24"/>
      <c r="BS111" s="189"/>
      <c r="BT111" s="246"/>
      <c r="BU111" s="246"/>
      <c r="BV111" s="246"/>
      <c r="BX111" s="246"/>
      <c r="CC111" s="189"/>
      <c r="CD111" s="246"/>
      <c r="CE111" s="246"/>
      <c r="CF111" s="246"/>
      <c r="CG111" s="24"/>
      <c r="CH111" s="24"/>
      <c r="CI111" s="24"/>
      <c r="CJ111" s="24"/>
      <c r="CK111" s="24"/>
      <c r="CL111" s="24"/>
      <c r="CM111" s="24"/>
      <c r="CN111" s="24"/>
      <c r="CO111" s="24"/>
      <c r="CP111" s="24"/>
      <c r="CQ111" s="24"/>
      <c r="CR111" s="24"/>
      <c r="CS111" s="24"/>
      <c r="CT111" s="24"/>
      <c r="CU111" s="24"/>
      <c r="CV111" s="24"/>
      <c r="CW111" s="24"/>
      <c r="CX111" s="24"/>
      <c r="CY111" s="24"/>
      <c r="CZ111" s="24"/>
      <c r="DA111" s="24"/>
    </row>
    <row r="112" spans="2:105" hidden="1">
      <c r="B112" s="191"/>
      <c r="C112" s="195"/>
      <c r="D112" s="195"/>
      <c r="E112" s="195"/>
      <c r="AE112" s="189"/>
      <c r="AF112" s="246"/>
      <c r="AG112" s="246"/>
      <c r="AH112" s="246"/>
      <c r="AJ112" s="246"/>
      <c r="AO112" s="189"/>
      <c r="AP112" s="246"/>
      <c r="AQ112" s="246"/>
      <c r="AR112" s="246"/>
      <c r="AS112" s="24"/>
      <c r="AT112" s="24"/>
      <c r="AU112" s="24"/>
      <c r="AV112" s="24"/>
      <c r="AW112" s="24"/>
      <c r="AX112" s="24"/>
      <c r="AY112" s="24"/>
      <c r="AZ112" s="24"/>
      <c r="BA112" s="24"/>
      <c r="BB112" s="24"/>
      <c r="BC112" s="24"/>
      <c r="BD112" s="24"/>
      <c r="BE112" s="24"/>
      <c r="BF112" s="24"/>
      <c r="BG112" s="24"/>
      <c r="BH112" s="24"/>
      <c r="BI112" s="24"/>
      <c r="BJ112" s="24"/>
      <c r="BK112" s="24"/>
      <c r="BL112" s="24"/>
      <c r="BM112" s="24"/>
      <c r="BS112" s="189"/>
      <c r="BT112" s="246"/>
      <c r="BU112" s="246"/>
      <c r="BV112" s="246"/>
      <c r="BX112" s="246"/>
      <c r="CC112" s="189"/>
      <c r="CD112" s="246"/>
      <c r="CE112" s="246"/>
      <c r="CF112" s="246"/>
      <c r="CG112" s="24"/>
      <c r="CH112" s="24"/>
      <c r="CI112" s="24"/>
      <c r="CJ112" s="24"/>
      <c r="CK112" s="24"/>
      <c r="CL112" s="24"/>
      <c r="CM112" s="24"/>
      <c r="CN112" s="24"/>
      <c r="CO112" s="24"/>
      <c r="CP112" s="24"/>
      <c r="CQ112" s="24"/>
      <c r="CR112" s="24"/>
      <c r="CS112" s="24"/>
      <c r="CT112" s="24"/>
      <c r="CU112" s="24"/>
      <c r="CV112" s="24"/>
      <c r="CW112" s="24"/>
      <c r="CX112" s="24"/>
      <c r="CY112" s="24"/>
      <c r="CZ112" s="24"/>
      <c r="DA112" s="24"/>
    </row>
    <row r="113" spans="2:105" hidden="1">
      <c r="B113" s="191"/>
      <c r="C113" s="195"/>
      <c r="D113" s="195"/>
      <c r="E113" s="195"/>
      <c r="AE113" s="189"/>
      <c r="AF113" s="246"/>
      <c r="AG113" s="246"/>
      <c r="AH113" s="246"/>
      <c r="AJ113" s="246"/>
      <c r="AO113" s="189"/>
      <c r="AP113" s="246"/>
      <c r="AQ113" s="246"/>
      <c r="AR113" s="246"/>
      <c r="AS113" s="24"/>
      <c r="AT113" s="24"/>
      <c r="AU113" s="24"/>
      <c r="AV113" s="24"/>
      <c r="AW113" s="24"/>
      <c r="AX113" s="24"/>
      <c r="AY113" s="24"/>
      <c r="AZ113" s="24"/>
      <c r="BA113" s="24"/>
      <c r="BB113" s="24"/>
      <c r="BC113" s="24"/>
      <c r="BD113" s="24"/>
      <c r="BE113" s="24"/>
      <c r="BF113" s="24"/>
      <c r="BG113" s="24"/>
      <c r="BH113" s="24"/>
      <c r="BI113" s="24"/>
      <c r="BJ113" s="24"/>
      <c r="BK113" s="24"/>
      <c r="BL113" s="24"/>
      <c r="BM113" s="24"/>
      <c r="BS113" s="189"/>
      <c r="BT113" s="246"/>
      <c r="BU113" s="246"/>
      <c r="BV113" s="246"/>
      <c r="BX113" s="246"/>
      <c r="CC113" s="189"/>
      <c r="CD113" s="246"/>
      <c r="CE113" s="246"/>
      <c r="CF113" s="246"/>
      <c r="CG113" s="24"/>
      <c r="CH113" s="24"/>
      <c r="CI113" s="24"/>
      <c r="CJ113" s="24"/>
      <c r="CK113" s="24"/>
      <c r="CL113" s="24"/>
      <c r="CM113" s="24"/>
      <c r="CN113" s="24"/>
      <c r="CO113" s="24"/>
      <c r="CP113" s="24"/>
      <c r="CQ113" s="24"/>
      <c r="CR113" s="24"/>
      <c r="CS113" s="24"/>
      <c r="CT113" s="24"/>
      <c r="CU113" s="24"/>
      <c r="CV113" s="24"/>
      <c r="CW113" s="24"/>
      <c r="CX113" s="24"/>
      <c r="CY113" s="24"/>
      <c r="CZ113" s="24"/>
      <c r="DA113" s="24"/>
    </row>
    <row r="114" spans="2:105" hidden="1">
      <c r="B114" s="191"/>
      <c r="C114" s="195"/>
      <c r="D114" s="195"/>
      <c r="E114" s="195"/>
      <c r="AE114" s="189"/>
      <c r="AF114" s="246"/>
      <c r="AG114" s="246"/>
      <c r="AH114" s="246"/>
      <c r="AJ114" s="246"/>
      <c r="AO114" s="189"/>
      <c r="AP114" s="246"/>
      <c r="AQ114" s="246"/>
      <c r="AR114" s="246"/>
      <c r="AS114" s="24"/>
      <c r="AT114" s="24"/>
      <c r="AU114" s="24"/>
      <c r="AV114" s="24"/>
      <c r="AW114" s="24"/>
      <c r="AX114" s="24"/>
      <c r="AY114" s="24"/>
      <c r="AZ114" s="24"/>
      <c r="BA114" s="24"/>
      <c r="BB114" s="24"/>
      <c r="BC114" s="24"/>
      <c r="BD114" s="24"/>
      <c r="BE114" s="24"/>
      <c r="BF114" s="24"/>
      <c r="BG114" s="24"/>
      <c r="BH114" s="24"/>
      <c r="BI114" s="24"/>
      <c r="BJ114" s="24"/>
      <c r="BK114" s="24"/>
      <c r="BL114" s="24"/>
      <c r="BM114" s="24"/>
      <c r="BS114" s="189"/>
      <c r="BT114" s="246"/>
      <c r="BU114" s="246"/>
      <c r="BV114" s="246"/>
      <c r="BX114" s="246"/>
      <c r="CC114" s="189"/>
      <c r="CD114" s="246"/>
      <c r="CE114" s="246"/>
      <c r="CF114" s="246"/>
      <c r="CG114" s="24"/>
      <c r="CH114" s="24"/>
      <c r="CI114" s="24"/>
      <c r="CJ114" s="24"/>
      <c r="CK114" s="24"/>
      <c r="CL114" s="24"/>
      <c r="CM114" s="24"/>
      <c r="CN114" s="24"/>
      <c r="CO114" s="24"/>
      <c r="CP114" s="24"/>
      <c r="CQ114" s="24"/>
      <c r="CR114" s="24"/>
      <c r="CS114" s="24"/>
      <c r="CT114" s="24"/>
      <c r="CU114" s="24"/>
      <c r="CV114" s="24"/>
      <c r="CW114" s="24"/>
      <c r="CX114" s="24"/>
      <c r="CY114" s="24"/>
      <c r="CZ114" s="24"/>
      <c r="DA114" s="24"/>
    </row>
    <row r="115" spans="2:105" hidden="1">
      <c r="B115" s="191"/>
      <c r="C115" s="195"/>
      <c r="D115" s="195"/>
      <c r="E115" s="195"/>
      <c r="AE115" s="189"/>
      <c r="AF115" s="246"/>
      <c r="AG115" s="246"/>
      <c r="AH115" s="246"/>
      <c r="AJ115" s="246"/>
      <c r="AO115" s="189"/>
      <c r="AP115" s="246"/>
      <c r="AQ115" s="246"/>
      <c r="AR115" s="246"/>
      <c r="AS115" s="24"/>
      <c r="AT115" s="24"/>
      <c r="AU115" s="24"/>
      <c r="AV115" s="24"/>
      <c r="AW115" s="24"/>
      <c r="AX115" s="24"/>
      <c r="AY115" s="24"/>
      <c r="AZ115" s="24"/>
      <c r="BA115" s="24"/>
      <c r="BB115" s="24"/>
      <c r="BC115" s="24"/>
      <c r="BD115" s="24"/>
      <c r="BE115" s="24"/>
      <c r="BF115" s="24"/>
      <c r="BG115" s="24"/>
      <c r="BH115" s="24"/>
      <c r="BI115" s="24"/>
      <c r="BJ115" s="24"/>
      <c r="BK115" s="24"/>
      <c r="BL115" s="24"/>
      <c r="BM115" s="24"/>
      <c r="BS115" s="189"/>
      <c r="BT115" s="246"/>
      <c r="BU115" s="246"/>
      <c r="BV115" s="246"/>
      <c r="BX115" s="246"/>
      <c r="CC115" s="189"/>
      <c r="CD115" s="246"/>
      <c r="CE115" s="246"/>
      <c r="CF115" s="246"/>
      <c r="CG115" s="24"/>
      <c r="CH115" s="24"/>
      <c r="CI115" s="24"/>
      <c r="CJ115" s="24"/>
      <c r="CK115" s="24"/>
      <c r="CL115" s="24"/>
      <c r="CM115" s="24"/>
      <c r="CN115" s="24"/>
      <c r="CO115" s="24"/>
      <c r="CP115" s="24"/>
      <c r="CQ115" s="24"/>
      <c r="CR115" s="24"/>
      <c r="CS115" s="24"/>
      <c r="CT115" s="24"/>
      <c r="CU115" s="24"/>
      <c r="CV115" s="24"/>
      <c r="CW115" s="24"/>
      <c r="CX115" s="24"/>
      <c r="CY115" s="24"/>
      <c r="CZ115" s="24"/>
      <c r="DA115" s="24"/>
    </row>
    <row r="116" spans="2:105" hidden="1">
      <c r="B116" s="191"/>
      <c r="C116" s="195"/>
      <c r="D116" s="195"/>
      <c r="E116" s="195"/>
      <c r="AE116" s="189"/>
      <c r="AF116" s="246"/>
      <c r="AG116" s="246"/>
      <c r="AH116" s="246"/>
      <c r="AJ116" s="246"/>
      <c r="AO116" s="189"/>
      <c r="AP116" s="246"/>
      <c r="AQ116" s="246"/>
      <c r="AR116" s="246"/>
      <c r="AS116" s="24"/>
      <c r="AT116" s="24"/>
      <c r="AU116" s="24"/>
      <c r="AV116" s="24"/>
      <c r="AW116" s="24"/>
      <c r="AX116" s="24"/>
      <c r="AY116" s="24"/>
      <c r="AZ116" s="24"/>
      <c r="BA116" s="24"/>
      <c r="BB116" s="24"/>
      <c r="BC116" s="24"/>
      <c r="BD116" s="24"/>
      <c r="BE116" s="24"/>
      <c r="BF116" s="24"/>
      <c r="BG116" s="24"/>
      <c r="BH116" s="24"/>
      <c r="BI116" s="24"/>
      <c r="BJ116" s="24"/>
      <c r="BK116" s="24"/>
      <c r="BL116" s="24"/>
      <c r="BM116" s="24"/>
      <c r="BS116" s="189"/>
      <c r="BT116" s="246"/>
      <c r="BU116" s="246"/>
      <c r="BV116" s="246"/>
      <c r="BX116" s="246"/>
      <c r="CC116" s="189"/>
      <c r="CD116" s="246"/>
      <c r="CE116" s="246"/>
      <c r="CF116" s="246"/>
      <c r="CG116" s="24"/>
      <c r="CH116" s="24"/>
      <c r="CI116" s="24"/>
      <c r="CJ116" s="24"/>
      <c r="CK116" s="24"/>
      <c r="CL116" s="24"/>
      <c r="CM116" s="24"/>
      <c r="CN116" s="24"/>
      <c r="CO116" s="24"/>
      <c r="CP116" s="24"/>
      <c r="CQ116" s="24"/>
      <c r="CR116" s="24"/>
      <c r="CS116" s="24"/>
      <c r="CT116" s="24"/>
      <c r="CU116" s="24"/>
      <c r="CV116" s="24"/>
      <c r="CW116" s="24"/>
      <c r="CX116" s="24"/>
      <c r="CY116" s="24"/>
      <c r="CZ116" s="24"/>
      <c r="DA116" s="24"/>
    </row>
    <row r="117" spans="2:105" hidden="1">
      <c r="B117" s="191"/>
      <c r="C117" s="195"/>
      <c r="D117" s="195"/>
      <c r="E117" s="195"/>
      <c r="AE117" s="189"/>
      <c r="AF117" s="246"/>
      <c r="AG117" s="246"/>
      <c r="AH117" s="246"/>
      <c r="AJ117" s="246"/>
      <c r="AO117" s="189"/>
      <c r="AP117" s="246"/>
      <c r="AQ117" s="246"/>
      <c r="AR117" s="246"/>
      <c r="AS117" s="24"/>
      <c r="AT117" s="24"/>
      <c r="AU117" s="24"/>
      <c r="AV117" s="24"/>
      <c r="AW117" s="24"/>
      <c r="AX117" s="24"/>
      <c r="AY117" s="24"/>
      <c r="AZ117" s="24"/>
      <c r="BA117" s="24"/>
      <c r="BB117" s="24"/>
      <c r="BC117" s="24"/>
      <c r="BD117" s="24"/>
      <c r="BE117" s="24"/>
      <c r="BF117" s="24"/>
      <c r="BG117" s="24"/>
      <c r="BH117" s="24"/>
      <c r="BI117" s="24"/>
      <c r="BJ117" s="24"/>
      <c r="BK117" s="24"/>
      <c r="BL117" s="24"/>
      <c r="BM117" s="24"/>
      <c r="BS117" s="189"/>
      <c r="BT117" s="246"/>
      <c r="BU117" s="246"/>
      <c r="BV117" s="246"/>
      <c r="BX117" s="246"/>
      <c r="CC117" s="189"/>
      <c r="CD117" s="246"/>
      <c r="CE117" s="246"/>
      <c r="CF117" s="246"/>
      <c r="CG117" s="24"/>
      <c r="CH117" s="24"/>
      <c r="CI117" s="24"/>
      <c r="CJ117" s="24"/>
      <c r="CK117" s="24"/>
      <c r="CL117" s="24"/>
      <c r="CM117" s="24"/>
      <c r="CN117" s="24"/>
      <c r="CO117" s="24"/>
      <c r="CP117" s="24"/>
      <c r="CQ117" s="24"/>
      <c r="CR117" s="24"/>
      <c r="CS117" s="24"/>
      <c r="CT117" s="24"/>
      <c r="CU117" s="24"/>
      <c r="CV117" s="24"/>
      <c r="CW117" s="24"/>
      <c r="CX117" s="24"/>
      <c r="CY117" s="24"/>
      <c r="CZ117" s="24"/>
      <c r="DA117" s="24"/>
    </row>
    <row r="118" spans="2:105" hidden="1">
      <c r="B118" s="191"/>
      <c r="C118" s="195"/>
      <c r="D118" s="195"/>
      <c r="E118" s="195"/>
      <c r="AE118" s="189"/>
      <c r="AF118" s="246"/>
      <c r="AG118" s="246"/>
      <c r="AH118" s="246"/>
      <c r="AJ118" s="246"/>
      <c r="AO118" s="189"/>
      <c r="AP118" s="246"/>
      <c r="AQ118" s="246"/>
      <c r="AR118" s="246"/>
      <c r="AS118" s="24"/>
      <c r="AT118" s="24"/>
      <c r="AU118" s="24"/>
      <c r="AV118" s="24"/>
      <c r="AW118" s="24"/>
      <c r="AX118" s="24"/>
      <c r="AY118" s="24"/>
      <c r="AZ118" s="24"/>
      <c r="BA118" s="24"/>
      <c r="BB118" s="24"/>
      <c r="BC118" s="24"/>
      <c r="BD118" s="24"/>
      <c r="BE118" s="24"/>
      <c r="BF118" s="24"/>
      <c r="BG118" s="24"/>
      <c r="BH118" s="24"/>
      <c r="BI118" s="24"/>
      <c r="BJ118" s="24"/>
      <c r="BK118" s="24"/>
      <c r="BL118" s="24"/>
      <c r="BM118" s="24"/>
      <c r="BS118" s="189"/>
      <c r="BT118" s="246"/>
      <c r="BU118" s="246"/>
      <c r="BV118" s="246"/>
      <c r="BX118" s="246"/>
      <c r="CC118" s="189"/>
      <c r="CD118" s="246"/>
      <c r="CE118" s="246"/>
      <c r="CF118" s="246"/>
      <c r="CG118" s="24"/>
      <c r="CH118" s="24"/>
      <c r="CI118" s="24"/>
      <c r="CJ118" s="24"/>
      <c r="CK118" s="24"/>
      <c r="CL118" s="24"/>
      <c r="CM118" s="24"/>
      <c r="CN118" s="24"/>
      <c r="CO118" s="24"/>
      <c r="CP118" s="24"/>
      <c r="CQ118" s="24"/>
      <c r="CR118" s="24"/>
      <c r="CS118" s="24"/>
      <c r="CT118" s="24"/>
      <c r="CU118" s="24"/>
      <c r="CV118" s="24"/>
      <c r="CW118" s="24"/>
      <c r="CX118" s="24"/>
      <c r="CY118" s="24"/>
      <c r="CZ118" s="24"/>
      <c r="DA118" s="24"/>
    </row>
    <row r="119" spans="2:105" hidden="1">
      <c r="B119" s="191"/>
      <c r="C119" s="195"/>
      <c r="D119" s="195"/>
      <c r="E119" s="195"/>
      <c r="AE119" s="189"/>
      <c r="AF119" s="246"/>
      <c r="AG119" s="246"/>
      <c r="AH119" s="246"/>
      <c r="AJ119" s="246"/>
      <c r="AO119" s="189"/>
      <c r="AP119" s="246"/>
      <c r="AQ119" s="246"/>
      <c r="AR119" s="246"/>
      <c r="AS119" s="24"/>
      <c r="AT119" s="24"/>
      <c r="AU119" s="24"/>
      <c r="AV119" s="24"/>
      <c r="AW119" s="24"/>
      <c r="AX119" s="24"/>
      <c r="AY119" s="24"/>
      <c r="AZ119" s="24"/>
      <c r="BA119" s="24"/>
      <c r="BB119" s="24"/>
      <c r="BC119" s="24"/>
      <c r="BD119" s="24"/>
      <c r="BE119" s="24"/>
      <c r="BF119" s="24"/>
      <c r="BG119" s="24"/>
      <c r="BH119" s="24"/>
      <c r="BI119" s="24"/>
      <c r="BJ119" s="24"/>
      <c r="BK119" s="24"/>
      <c r="BL119" s="24"/>
      <c r="BM119" s="24"/>
      <c r="BS119" s="189"/>
      <c r="BT119" s="246"/>
      <c r="BU119" s="246"/>
      <c r="BV119" s="246"/>
      <c r="BX119" s="246"/>
      <c r="CC119" s="189"/>
      <c r="CD119" s="246"/>
      <c r="CE119" s="246"/>
      <c r="CF119" s="246"/>
      <c r="CG119" s="24"/>
      <c r="CH119" s="24"/>
      <c r="CI119" s="24"/>
      <c r="CJ119" s="24"/>
      <c r="CK119" s="24"/>
      <c r="CL119" s="24"/>
      <c r="CM119" s="24"/>
      <c r="CN119" s="24"/>
      <c r="CO119" s="24"/>
      <c r="CP119" s="24"/>
      <c r="CQ119" s="24"/>
      <c r="CR119" s="24"/>
      <c r="CS119" s="24"/>
      <c r="CT119" s="24"/>
      <c r="CU119" s="24"/>
      <c r="CV119" s="24"/>
      <c r="CW119" s="24"/>
      <c r="CX119" s="24"/>
      <c r="CY119" s="24"/>
      <c r="CZ119" s="24"/>
      <c r="DA119" s="24"/>
    </row>
    <row r="120" spans="2:105" hidden="1">
      <c r="B120" s="191"/>
      <c r="C120" s="195"/>
      <c r="D120" s="195"/>
      <c r="E120" s="195"/>
      <c r="AE120" s="189"/>
      <c r="AF120" s="246"/>
      <c r="AG120" s="246"/>
      <c r="AH120" s="246"/>
      <c r="AJ120" s="246"/>
      <c r="AO120" s="189"/>
      <c r="AP120" s="246"/>
      <c r="AQ120" s="246"/>
      <c r="AR120" s="246"/>
      <c r="AS120" s="24"/>
      <c r="AT120" s="24"/>
      <c r="AU120" s="24"/>
      <c r="AV120" s="24"/>
      <c r="AW120" s="24"/>
      <c r="AX120" s="24"/>
      <c r="AY120" s="24"/>
      <c r="AZ120" s="24"/>
      <c r="BA120" s="24"/>
      <c r="BB120" s="24"/>
      <c r="BC120" s="24"/>
      <c r="BD120" s="24"/>
      <c r="BE120" s="24"/>
      <c r="BF120" s="24"/>
      <c r="BG120" s="24"/>
      <c r="BH120" s="24"/>
      <c r="BI120" s="24"/>
      <c r="BJ120" s="24"/>
      <c r="BK120" s="24"/>
      <c r="BL120" s="24"/>
      <c r="BM120" s="24"/>
      <c r="BS120" s="189"/>
      <c r="BT120" s="246"/>
      <c r="BU120" s="246"/>
      <c r="BV120" s="246"/>
      <c r="BX120" s="246"/>
      <c r="CC120" s="189"/>
      <c r="CD120" s="246"/>
      <c r="CE120" s="246"/>
      <c r="CF120" s="246"/>
      <c r="CG120" s="24"/>
      <c r="CH120" s="24"/>
      <c r="CI120" s="24"/>
      <c r="CJ120" s="24"/>
      <c r="CK120" s="24"/>
      <c r="CL120" s="24"/>
      <c r="CM120" s="24"/>
      <c r="CN120" s="24"/>
      <c r="CO120" s="24"/>
      <c r="CP120" s="24"/>
      <c r="CQ120" s="24"/>
      <c r="CR120" s="24"/>
      <c r="CS120" s="24"/>
      <c r="CT120" s="24"/>
      <c r="CU120" s="24"/>
      <c r="CV120" s="24"/>
      <c r="CW120" s="24"/>
      <c r="CX120" s="24"/>
      <c r="CY120" s="24"/>
      <c r="CZ120" s="24"/>
      <c r="DA120" s="24"/>
    </row>
    <row r="121" spans="2:105" hidden="1">
      <c r="B121" s="191"/>
      <c r="C121" s="195"/>
      <c r="D121" s="195"/>
      <c r="E121" s="195"/>
      <c r="AE121" s="189"/>
      <c r="AF121" s="246"/>
      <c r="AG121" s="246"/>
      <c r="AH121" s="246"/>
      <c r="AJ121" s="246"/>
      <c r="AO121" s="189"/>
      <c r="AP121" s="246"/>
      <c r="AQ121" s="246"/>
      <c r="AR121" s="246"/>
      <c r="AS121" s="24"/>
      <c r="AT121" s="24"/>
      <c r="AU121" s="24"/>
      <c r="AV121" s="24"/>
      <c r="AW121" s="24"/>
      <c r="AX121" s="24"/>
      <c r="AY121" s="24"/>
      <c r="AZ121" s="24"/>
      <c r="BA121" s="24"/>
      <c r="BB121" s="24"/>
      <c r="BC121" s="24"/>
      <c r="BD121" s="24"/>
      <c r="BE121" s="24"/>
      <c r="BF121" s="24"/>
      <c r="BG121" s="24"/>
      <c r="BH121" s="24"/>
      <c r="BI121" s="24"/>
      <c r="BJ121" s="24"/>
      <c r="BK121" s="24"/>
      <c r="BL121" s="24"/>
      <c r="BM121" s="24"/>
      <c r="BS121" s="189"/>
      <c r="BT121" s="246"/>
      <c r="BU121" s="246"/>
      <c r="BV121" s="246"/>
      <c r="BX121" s="246"/>
      <c r="CC121" s="189"/>
      <c r="CD121" s="246"/>
      <c r="CE121" s="246"/>
      <c r="CF121" s="246"/>
      <c r="CG121" s="24"/>
      <c r="CH121" s="24"/>
      <c r="CI121" s="24"/>
      <c r="CJ121" s="24"/>
      <c r="CK121" s="24"/>
      <c r="CL121" s="24"/>
      <c r="CM121" s="24"/>
      <c r="CN121" s="24"/>
      <c r="CO121" s="24"/>
      <c r="CP121" s="24"/>
      <c r="CQ121" s="24"/>
      <c r="CR121" s="24"/>
      <c r="CS121" s="24"/>
      <c r="CT121" s="24"/>
      <c r="CU121" s="24"/>
      <c r="CV121" s="24"/>
      <c r="CW121" s="24"/>
      <c r="CX121" s="24"/>
      <c r="CY121" s="24"/>
      <c r="CZ121" s="24"/>
      <c r="DA121" s="24"/>
    </row>
    <row r="122" spans="2:105" hidden="1">
      <c r="B122" s="191"/>
      <c r="C122" s="195"/>
      <c r="D122" s="195"/>
      <c r="E122" s="195"/>
      <c r="AE122" s="189"/>
      <c r="AF122" s="246"/>
      <c r="AG122" s="246"/>
      <c r="AH122" s="246"/>
      <c r="AJ122" s="246"/>
      <c r="AO122" s="189"/>
      <c r="AP122" s="246"/>
      <c r="AQ122" s="246"/>
      <c r="AR122" s="246"/>
      <c r="AS122" s="24"/>
      <c r="AT122" s="24"/>
      <c r="AU122" s="24"/>
      <c r="AV122" s="24"/>
      <c r="AW122" s="24"/>
      <c r="AX122" s="24"/>
      <c r="AY122" s="24"/>
      <c r="AZ122" s="24"/>
      <c r="BA122" s="24"/>
      <c r="BB122" s="24"/>
      <c r="BC122" s="24"/>
      <c r="BD122" s="24"/>
      <c r="BE122" s="24"/>
      <c r="BF122" s="24"/>
      <c r="BG122" s="24"/>
      <c r="BH122" s="24"/>
      <c r="BI122" s="24"/>
      <c r="BJ122" s="24"/>
      <c r="BK122" s="24"/>
      <c r="BL122" s="24"/>
      <c r="BM122" s="24"/>
      <c r="BS122" s="189"/>
      <c r="BT122" s="246"/>
      <c r="BU122" s="246"/>
      <c r="BV122" s="246"/>
      <c r="BX122" s="246"/>
      <c r="CC122" s="189"/>
      <c r="CD122" s="246"/>
      <c r="CE122" s="246"/>
      <c r="CF122" s="246"/>
      <c r="CG122" s="24"/>
      <c r="CH122" s="24"/>
      <c r="CI122" s="24"/>
      <c r="CJ122" s="24"/>
      <c r="CK122" s="24"/>
      <c r="CL122" s="24"/>
      <c r="CM122" s="24"/>
      <c r="CN122" s="24"/>
      <c r="CO122" s="24"/>
      <c r="CP122" s="24"/>
      <c r="CQ122" s="24"/>
      <c r="CR122" s="24"/>
      <c r="CS122" s="24"/>
      <c r="CT122" s="24"/>
      <c r="CU122" s="24"/>
      <c r="CV122" s="24"/>
      <c r="CW122" s="24"/>
      <c r="CX122" s="24"/>
      <c r="CY122" s="24"/>
      <c r="CZ122" s="24"/>
      <c r="DA122" s="24"/>
    </row>
    <row r="123" spans="2:105" hidden="1">
      <c r="B123" s="191"/>
      <c r="C123" s="195"/>
      <c r="D123" s="195"/>
      <c r="E123" s="195"/>
      <c r="AE123" s="189"/>
      <c r="AF123" s="246"/>
      <c r="AG123" s="246"/>
      <c r="AH123" s="246"/>
      <c r="AJ123" s="246"/>
      <c r="AO123" s="189"/>
      <c r="AP123" s="246"/>
      <c r="AQ123" s="246"/>
      <c r="AR123" s="246"/>
      <c r="AS123" s="24"/>
      <c r="AT123" s="24"/>
      <c r="AU123" s="24"/>
      <c r="AV123" s="24"/>
      <c r="AW123" s="24"/>
      <c r="AX123" s="24"/>
      <c r="AY123" s="24"/>
      <c r="AZ123" s="24"/>
      <c r="BA123" s="24"/>
      <c r="BB123" s="24"/>
      <c r="BC123" s="24"/>
      <c r="BD123" s="24"/>
      <c r="BE123" s="24"/>
      <c r="BF123" s="24"/>
      <c r="BG123" s="24"/>
      <c r="BH123" s="24"/>
      <c r="BI123" s="24"/>
      <c r="BJ123" s="24"/>
      <c r="BK123" s="24"/>
      <c r="BL123" s="24"/>
      <c r="BM123" s="24"/>
      <c r="BS123" s="189"/>
      <c r="BT123" s="246"/>
      <c r="BU123" s="246"/>
      <c r="BV123" s="246"/>
      <c r="BX123" s="246"/>
      <c r="CC123" s="189"/>
      <c r="CD123" s="246"/>
      <c r="CE123" s="246"/>
      <c r="CF123" s="246"/>
      <c r="CG123" s="24"/>
      <c r="CH123" s="24"/>
      <c r="CI123" s="24"/>
      <c r="CJ123" s="24"/>
      <c r="CK123" s="24"/>
      <c r="CL123" s="24"/>
      <c r="CM123" s="24"/>
      <c r="CN123" s="24"/>
      <c r="CO123" s="24"/>
      <c r="CP123" s="24"/>
      <c r="CQ123" s="24"/>
      <c r="CR123" s="24"/>
      <c r="CS123" s="24"/>
      <c r="CT123" s="24"/>
      <c r="CU123" s="24"/>
      <c r="CV123" s="24"/>
      <c r="CW123" s="24"/>
      <c r="CX123" s="24"/>
      <c r="CY123" s="24"/>
      <c r="CZ123" s="24"/>
      <c r="DA123" s="24"/>
    </row>
    <row r="124" spans="2:105" hidden="1">
      <c r="B124" s="191"/>
      <c r="C124" s="195"/>
      <c r="D124" s="195"/>
      <c r="E124" s="195"/>
      <c r="AE124" s="189"/>
      <c r="AF124" s="246"/>
      <c r="AG124" s="246"/>
      <c r="AH124" s="246"/>
      <c r="AJ124" s="246"/>
      <c r="AO124" s="189"/>
      <c r="AP124" s="246"/>
      <c r="AQ124" s="246"/>
      <c r="AR124" s="246"/>
      <c r="AS124" s="24"/>
      <c r="AT124" s="24"/>
      <c r="AU124" s="24"/>
      <c r="AV124" s="24"/>
      <c r="AW124" s="24"/>
      <c r="AX124" s="24"/>
      <c r="AY124" s="24"/>
      <c r="AZ124" s="24"/>
      <c r="BA124" s="24"/>
      <c r="BB124" s="24"/>
      <c r="BC124" s="24"/>
      <c r="BD124" s="24"/>
      <c r="BE124" s="24"/>
      <c r="BF124" s="24"/>
      <c r="BG124" s="24"/>
      <c r="BH124" s="24"/>
      <c r="BI124" s="24"/>
      <c r="BJ124" s="24"/>
      <c r="BK124" s="24"/>
      <c r="BL124" s="24"/>
      <c r="BM124" s="24"/>
      <c r="BS124" s="189"/>
      <c r="BT124" s="246"/>
      <c r="BU124" s="246"/>
      <c r="BV124" s="246"/>
      <c r="BX124" s="246"/>
      <c r="CC124" s="189"/>
      <c r="CD124" s="246"/>
      <c r="CE124" s="246"/>
      <c r="CF124" s="246"/>
      <c r="CG124" s="24"/>
      <c r="CH124" s="24"/>
      <c r="CI124" s="24"/>
      <c r="CJ124" s="24"/>
      <c r="CK124" s="24"/>
      <c r="CL124" s="24"/>
      <c r="CM124" s="24"/>
      <c r="CN124" s="24"/>
      <c r="CO124" s="24"/>
      <c r="CP124" s="24"/>
      <c r="CQ124" s="24"/>
      <c r="CR124" s="24"/>
      <c r="CS124" s="24"/>
      <c r="CT124" s="24"/>
      <c r="CU124" s="24"/>
      <c r="CV124" s="24"/>
      <c r="CW124" s="24"/>
      <c r="CX124" s="24"/>
      <c r="CY124" s="24"/>
      <c r="CZ124" s="24"/>
      <c r="DA124" s="24"/>
    </row>
    <row r="125" spans="2:105" hidden="1">
      <c r="B125" s="191"/>
      <c r="C125" s="195"/>
      <c r="D125" s="195"/>
      <c r="E125" s="195"/>
      <c r="AE125" s="189"/>
      <c r="AF125" s="246"/>
      <c r="AG125" s="246"/>
      <c r="AH125" s="246"/>
      <c r="AJ125" s="246"/>
      <c r="AO125" s="189"/>
      <c r="AP125" s="246"/>
      <c r="AQ125" s="246"/>
      <c r="AR125" s="246"/>
      <c r="AS125" s="24"/>
      <c r="AT125" s="24"/>
      <c r="AU125" s="24"/>
      <c r="AV125" s="24"/>
      <c r="AW125" s="24"/>
      <c r="AX125" s="24"/>
      <c r="AY125" s="24"/>
      <c r="AZ125" s="24"/>
      <c r="BA125" s="24"/>
      <c r="BB125" s="24"/>
      <c r="BC125" s="24"/>
      <c r="BD125" s="24"/>
      <c r="BE125" s="24"/>
      <c r="BF125" s="24"/>
      <c r="BG125" s="24"/>
      <c r="BH125" s="24"/>
      <c r="BI125" s="24"/>
      <c r="BJ125" s="24"/>
      <c r="BK125" s="24"/>
      <c r="BL125" s="24"/>
      <c r="BM125" s="24"/>
      <c r="BS125" s="189"/>
      <c r="BT125" s="246"/>
      <c r="BU125" s="246"/>
      <c r="BV125" s="246"/>
      <c r="BX125" s="246"/>
      <c r="CC125" s="189"/>
      <c r="CD125" s="246"/>
      <c r="CE125" s="246"/>
      <c r="CF125" s="246"/>
      <c r="CG125" s="24"/>
      <c r="CH125" s="24"/>
      <c r="CI125" s="24"/>
      <c r="CJ125" s="24"/>
      <c r="CK125" s="24"/>
      <c r="CL125" s="24"/>
      <c r="CM125" s="24"/>
      <c r="CN125" s="24"/>
      <c r="CO125" s="24"/>
      <c r="CP125" s="24"/>
      <c r="CQ125" s="24"/>
      <c r="CR125" s="24"/>
      <c r="CS125" s="24"/>
      <c r="CT125" s="24"/>
      <c r="CU125" s="24"/>
      <c r="CV125" s="24"/>
      <c r="CW125" s="24"/>
      <c r="CX125" s="24"/>
      <c r="CY125" s="24"/>
      <c r="CZ125" s="24"/>
      <c r="DA125" s="24"/>
    </row>
    <row r="126" spans="2:105" hidden="1">
      <c r="B126" s="191"/>
      <c r="C126" s="195"/>
      <c r="D126" s="195"/>
      <c r="E126" s="195"/>
      <c r="AE126" s="189"/>
      <c r="AF126" s="246"/>
      <c r="AG126" s="246"/>
      <c r="AH126" s="246"/>
      <c r="AJ126" s="246"/>
      <c r="AO126" s="189"/>
      <c r="AP126" s="246"/>
      <c r="AQ126" s="246"/>
      <c r="AR126" s="246"/>
      <c r="AS126" s="24"/>
      <c r="AT126" s="24"/>
      <c r="AU126" s="24"/>
      <c r="AV126" s="24"/>
      <c r="AW126" s="24"/>
      <c r="AX126" s="24"/>
      <c r="AY126" s="24"/>
      <c r="AZ126" s="24"/>
      <c r="BA126" s="24"/>
      <c r="BB126" s="24"/>
      <c r="BC126" s="24"/>
      <c r="BD126" s="24"/>
      <c r="BE126" s="24"/>
      <c r="BF126" s="24"/>
      <c r="BG126" s="24"/>
      <c r="BH126" s="24"/>
      <c r="BI126" s="24"/>
      <c r="BJ126" s="24"/>
      <c r="BK126" s="24"/>
      <c r="BL126" s="24"/>
      <c r="BM126" s="24"/>
      <c r="BS126" s="189"/>
      <c r="BT126" s="246"/>
      <c r="BU126" s="246"/>
      <c r="BV126" s="246"/>
      <c r="BX126" s="246"/>
      <c r="CC126" s="189"/>
      <c r="CD126" s="246"/>
      <c r="CE126" s="246"/>
      <c r="CF126" s="246"/>
      <c r="CG126" s="24"/>
      <c r="CH126" s="24"/>
      <c r="CI126" s="24"/>
      <c r="CJ126" s="24"/>
      <c r="CK126" s="24"/>
      <c r="CL126" s="24"/>
      <c r="CM126" s="24"/>
      <c r="CN126" s="24"/>
      <c r="CO126" s="24"/>
      <c r="CP126" s="24"/>
      <c r="CQ126" s="24"/>
      <c r="CR126" s="24"/>
      <c r="CS126" s="24"/>
      <c r="CT126" s="24"/>
      <c r="CU126" s="24"/>
      <c r="CV126" s="24"/>
      <c r="CW126" s="24"/>
      <c r="CX126" s="24"/>
      <c r="CY126" s="24"/>
      <c r="CZ126" s="24"/>
      <c r="DA126" s="24"/>
    </row>
    <row r="127" spans="2:105" hidden="1">
      <c r="B127" s="191"/>
      <c r="C127" s="195"/>
      <c r="D127" s="195"/>
      <c r="E127" s="195"/>
      <c r="AE127" s="189"/>
      <c r="AF127" s="246"/>
      <c r="AG127" s="246"/>
      <c r="AH127" s="246"/>
      <c r="AJ127" s="246"/>
      <c r="AO127" s="189"/>
      <c r="AP127" s="246"/>
      <c r="AQ127" s="246"/>
      <c r="AR127" s="246"/>
      <c r="AS127" s="24"/>
      <c r="AT127" s="24"/>
      <c r="AU127" s="24"/>
      <c r="AV127" s="24"/>
      <c r="AW127" s="24"/>
      <c r="AX127" s="24"/>
      <c r="AY127" s="24"/>
      <c r="AZ127" s="24"/>
      <c r="BA127" s="24"/>
      <c r="BB127" s="24"/>
      <c r="BC127" s="24"/>
      <c r="BD127" s="24"/>
      <c r="BE127" s="24"/>
      <c r="BF127" s="24"/>
      <c r="BG127" s="24"/>
      <c r="BH127" s="24"/>
      <c r="BI127" s="24"/>
      <c r="BJ127" s="24"/>
      <c r="BK127" s="24"/>
      <c r="BL127" s="24"/>
      <c r="BM127" s="24"/>
      <c r="BS127" s="189"/>
      <c r="BT127" s="246"/>
      <c r="BU127" s="246"/>
      <c r="BV127" s="246"/>
      <c r="BX127" s="246"/>
      <c r="CC127" s="189"/>
      <c r="CD127" s="246"/>
      <c r="CE127" s="246"/>
      <c r="CF127" s="246"/>
      <c r="CG127" s="24"/>
      <c r="CH127" s="24"/>
      <c r="CI127" s="24"/>
      <c r="CJ127" s="24"/>
      <c r="CK127" s="24"/>
      <c r="CL127" s="24"/>
      <c r="CM127" s="24"/>
      <c r="CN127" s="24"/>
      <c r="CO127" s="24"/>
      <c r="CP127" s="24"/>
      <c r="CQ127" s="24"/>
      <c r="CR127" s="24"/>
      <c r="CS127" s="24"/>
      <c r="CT127" s="24"/>
      <c r="CU127" s="24"/>
      <c r="CV127" s="24"/>
      <c r="CW127" s="24"/>
      <c r="CX127" s="24"/>
      <c r="CY127" s="24"/>
      <c r="CZ127" s="24"/>
      <c r="DA127" s="24"/>
    </row>
    <row r="128" spans="2:105" hidden="1">
      <c r="B128" s="191"/>
      <c r="C128" s="195"/>
      <c r="D128" s="195"/>
      <c r="E128" s="195"/>
      <c r="AE128" s="189"/>
      <c r="AF128" s="246"/>
      <c r="AG128" s="246"/>
      <c r="AH128" s="246"/>
      <c r="AJ128" s="246"/>
      <c r="AO128" s="189"/>
      <c r="AP128" s="246"/>
      <c r="AQ128" s="246"/>
      <c r="AR128" s="246"/>
      <c r="AS128" s="24"/>
      <c r="AT128" s="24"/>
      <c r="AU128" s="24"/>
      <c r="AV128" s="24"/>
      <c r="AW128" s="24"/>
      <c r="AX128" s="24"/>
      <c r="AY128" s="24"/>
      <c r="AZ128" s="24"/>
      <c r="BA128" s="24"/>
      <c r="BB128" s="24"/>
      <c r="BC128" s="24"/>
      <c r="BD128" s="24"/>
      <c r="BE128" s="24"/>
      <c r="BF128" s="24"/>
      <c r="BG128" s="24"/>
      <c r="BH128" s="24"/>
      <c r="BI128" s="24"/>
      <c r="BJ128" s="24"/>
      <c r="BK128" s="24"/>
      <c r="BL128" s="24"/>
      <c r="BM128" s="24"/>
      <c r="BS128" s="189"/>
      <c r="BT128" s="246"/>
      <c r="BU128" s="246"/>
      <c r="BV128" s="246"/>
      <c r="BX128" s="246"/>
      <c r="CC128" s="189"/>
      <c r="CD128" s="246"/>
      <c r="CE128" s="246"/>
      <c r="CF128" s="246"/>
      <c r="CG128" s="24"/>
      <c r="CH128" s="24"/>
      <c r="CI128" s="24"/>
      <c r="CJ128" s="24"/>
      <c r="CK128" s="24"/>
      <c r="CL128" s="24"/>
      <c r="CM128" s="24"/>
      <c r="CN128" s="24"/>
      <c r="CO128" s="24"/>
      <c r="CP128" s="24"/>
      <c r="CQ128" s="24"/>
      <c r="CR128" s="24"/>
      <c r="CS128" s="24"/>
      <c r="CT128" s="24"/>
      <c r="CU128" s="24"/>
      <c r="CV128" s="24"/>
      <c r="CW128" s="24"/>
      <c r="CX128" s="24"/>
      <c r="CY128" s="24"/>
      <c r="CZ128" s="24"/>
      <c r="DA128" s="24"/>
    </row>
    <row r="129" spans="2:105" hidden="1">
      <c r="B129" s="191"/>
      <c r="C129" s="195"/>
      <c r="D129" s="195"/>
      <c r="E129" s="195"/>
      <c r="AE129" s="189"/>
      <c r="AF129" s="246"/>
      <c r="AG129" s="246"/>
      <c r="AH129" s="246"/>
      <c r="AJ129" s="246"/>
      <c r="AO129" s="189"/>
      <c r="AP129" s="246"/>
      <c r="AQ129" s="246"/>
      <c r="AR129" s="246"/>
      <c r="AS129" s="24"/>
      <c r="AT129" s="24"/>
      <c r="AU129" s="24"/>
      <c r="AV129" s="24"/>
      <c r="AW129" s="24"/>
      <c r="AX129" s="24"/>
      <c r="AY129" s="24"/>
      <c r="AZ129" s="24"/>
      <c r="BA129" s="24"/>
      <c r="BB129" s="24"/>
      <c r="BC129" s="24"/>
      <c r="BD129" s="24"/>
      <c r="BE129" s="24"/>
      <c r="BF129" s="24"/>
      <c r="BG129" s="24"/>
      <c r="BH129" s="24"/>
      <c r="BI129" s="24"/>
      <c r="BJ129" s="24"/>
      <c r="BK129" s="24"/>
      <c r="BL129" s="24"/>
      <c r="BM129" s="24"/>
      <c r="BS129" s="189"/>
      <c r="BT129" s="246"/>
      <c r="BU129" s="246"/>
      <c r="BV129" s="246"/>
      <c r="BX129" s="246"/>
      <c r="CC129" s="189"/>
      <c r="CD129" s="246"/>
      <c r="CE129" s="246"/>
      <c r="CF129" s="246"/>
      <c r="CG129" s="24"/>
      <c r="CH129" s="24"/>
      <c r="CI129" s="24"/>
      <c r="CJ129" s="24"/>
      <c r="CK129" s="24"/>
      <c r="CL129" s="24"/>
      <c r="CM129" s="24"/>
      <c r="CN129" s="24"/>
      <c r="CO129" s="24"/>
      <c r="CP129" s="24"/>
      <c r="CQ129" s="24"/>
      <c r="CR129" s="24"/>
      <c r="CS129" s="24"/>
      <c r="CT129" s="24"/>
      <c r="CU129" s="24"/>
      <c r="CV129" s="24"/>
      <c r="CW129" s="24"/>
      <c r="CX129" s="24"/>
      <c r="CY129" s="24"/>
      <c r="CZ129" s="24"/>
      <c r="DA129" s="24"/>
    </row>
    <row r="130" spans="2:105" hidden="1">
      <c r="B130" s="191"/>
      <c r="C130" s="195"/>
      <c r="D130" s="195"/>
      <c r="E130" s="195"/>
      <c r="AE130" s="189"/>
      <c r="AF130" s="246"/>
      <c r="AG130" s="246"/>
      <c r="AH130" s="246"/>
      <c r="AJ130" s="246"/>
      <c r="AO130" s="189"/>
      <c r="AP130" s="246"/>
      <c r="AQ130" s="246"/>
      <c r="AR130" s="246"/>
      <c r="AS130" s="24"/>
      <c r="AT130" s="24"/>
      <c r="AU130" s="24"/>
      <c r="AV130" s="24"/>
      <c r="AW130" s="24"/>
      <c r="AX130" s="24"/>
      <c r="AY130" s="24"/>
      <c r="AZ130" s="24"/>
      <c r="BA130" s="24"/>
      <c r="BB130" s="24"/>
      <c r="BC130" s="24"/>
      <c r="BD130" s="24"/>
      <c r="BE130" s="24"/>
      <c r="BF130" s="24"/>
      <c r="BG130" s="24"/>
      <c r="BH130" s="24"/>
      <c r="BI130" s="24"/>
      <c r="BJ130" s="24"/>
      <c r="BK130" s="24"/>
      <c r="BL130" s="24"/>
      <c r="BM130" s="24"/>
      <c r="BS130" s="189"/>
      <c r="BT130" s="246"/>
      <c r="BU130" s="246"/>
      <c r="BV130" s="246"/>
      <c r="BX130" s="246"/>
      <c r="CC130" s="189"/>
      <c r="CD130" s="246"/>
      <c r="CE130" s="246"/>
      <c r="CF130" s="246"/>
      <c r="CG130" s="24"/>
      <c r="CH130" s="24"/>
      <c r="CI130" s="24"/>
      <c r="CJ130" s="24"/>
      <c r="CK130" s="24"/>
      <c r="CL130" s="24"/>
      <c r="CM130" s="24"/>
      <c r="CN130" s="24"/>
      <c r="CO130" s="24"/>
      <c r="CP130" s="24"/>
      <c r="CQ130" s="24"/>
      <c r="CR130" s="24"/>
      <c r="CS130" s="24"/>
      <c r="CT130" s="24"/>
      <c r="CU130" s="24"/>
      <c r="CV130" s="24"/>
      <c r="CW130" s="24"/>
      <c r="CX130" s="24"/>
      <c r="CY130" s="24"/>
      <c r="CZ130" s="24"/>
      <c r="DA130" s="24"/>
    </row>
    <row r="131" spans="2:105" hidden="1">
      <c r="B131" s="191"/>
      <c r="C131" s="195"/>
      <c r="D131" s="195"/>
      <c r="E131" s="195"/>
      <c r="AS131" s="24"/>
      <c r="AT131" s="24"/>
      <c r="AU131" s="24"/>
      <c r="AV131" s="24"/>
      <c r="AW131" s="24"/>
      <c r="AX131" s="24"/>
      <c r="AY131" s="24"/>
      <c r="AZ131" s="24"/>
      <c r="BA131" s="24"/>
      <c r="BB131" s="24"/>
      <c r="BC131" s="24"/>
      <c r="BD131" s="24"/>
      <c r="BE131" s="24"/>
      <c r="BF131" s="24"/>
      <c r="BG131" s="24"/>
      <c r="BH131" s="24"/>
      <c r="BI131" s="24"/>
      <c r="BJ131" s="24"/>
      <c r="BK131" s="24"/>
      <c r="BL131" s="24"/>
      <c r="BM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row>
    <row r="132" spans="2:105" hidden="1">
      <c r="B132" s="191"/>
      <c r="C132" s="195"/>
      <c r="D132" s="195"/>
      <c r="E132" s="195"/>
      <c r="AS132" s="24"/>
      <c r="AT132" s="24"/>
      <c r="AU132" s="24"/>
      <c r="AV132" s="24"/>
      <c r="AW132" s="24"/>
      <c r="AX132" s="24"/>
      <c r="AY132" s="24"/>
      <c r="AZ132" s="24"/>
      <c r="BA132" s="24"/>
      <c r="BB132" s="24"/>
      <c r="BC132" s="24"/>
      <c r="BD132" s="24"/>
      <c r="BE132" s="24"/>
      <c r="BF132" s="24"/>
      <c r="BG132" s="24"/>
      <c r="BH132" s="24"/>
      <c r="BI132" s="24"/>
      <c r="BJ132" s="24"/>
      <c r="BK132" s="24"/>
      <c r="BL132" s="24"/>
      <c r="BM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row>
    <row r="133" spans="2:105" hidden="1">
      <c r="B133" s="191"/>
      <c r="C133" s="195"/>
      <c r="D133" s="195"/>
      <c r="E133" s="195"/>
      <c r="AS133" s="24"/>
      <c r="AT133" s="24"/>
      <c r="AU133" s="24"/>
      <c r="AV133" s="24"/>
      <c r="AW133" s="24"/>
      <c r="AX133" s="24"/>
      <c r="AY133" s="24"/>
      <c r="AZ133" s="24"/>
      <c r="BA133" s="24"/>
      <c r="BB133" s="24"/>
      <c r="BC133" s="24"/>
      <c r="BD133" s="24"/>
      <c r="BE133" s="24"/>
      <c r="BF133" s="24"/>
      <c r="BG133" s="24"/>
      <c r="BH133" s="24"/>
      <c r="BI133" s="24"/>
      <c r="BJ133" s="24"/>
      <c r="BK133" s="24"/>
      <c r="BL133" s="24"/>
      <c r="BM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row>
    <row r="134" spans="2:105" hidden="1">
      <c r="B134" s="191"/>
      <c r="C134" s="195"/>
      <c r="D134" s="195"/>
      <c r="E134" s="195"/>
      <c r="AS134" s="24"/>
      <c r="AT134" s="24"/>
      <c r="AU134" s="24"/>
      <c r="AV134" s="24"/>
      <c r="AW134" s="24"/>
      <c r="AX134" s="24"/>
      <c r="AY134" s="24"/>
      <c r="AZ134" s="24"/>
      <c r="BA134" s="24"/>
      <c r="BB134" s="24"/>
      <c r="BC134" s="24"/>
      <c r="BD134" s="24"/>
      <c r="BE134" s="24"/>
      <c r="BF134" s="24"/>
      <c r="BG134" s="24"/>
      <c r="BH134" s="24"/>
      <c r="BI134" s="24"/>
      <c r="BJ134" s="24"/>
      <c r="BK134" s="24"/>
      <c r="BL134" s="24"/>
      <c r="BM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row>
    <row r="135" spans="2:105" hidden="1">
      <c r="B135" s="191"/>
      <c r="C135" s="195"/>
      <c r="D135" s="195"/>
      <c r="E135" s="195"/>
      <c r="AS135" s="24"/>
      <c r="AT135" s="24"/>
      <c r="AU135" s="24"/>
      <c r="AV135" s="24"/>
      <c r="AW135" s="24"/>
      <c r="AX135" s="24"/>
      <c r="AY135" s="24"/>
      <c r="AZ135" s="24"/>
      <c r="BA135" s="24"/>
      <c r="BB135" s="24"/>
      <c r="BC135" s="24"/>
      <c r="BD135" s="24"/>
      <c r="BE135" s="24"/>
      <c r="BF135" s="24"/>
      <c r="BG135" s="24"/>
      <c r="BH135" s="24"/>
      <c r="BI135" s="24"/>
      <c r="BJ135" s="24"/>
      <c r="BK135" s="24"/>
      <c r="BL135" s="24"/>
      <c r="BM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row>
    <row r="136" spans="2:105" hidden="1">
      <c r="B136" s="191"/>
      <c r="C136" s="195"/>
      <c r="D136" s="195"/>
      <c r="E136" s="195"/>
      <c r="AS136" s="24"/>
      <c r="AT136" s="24"/>
      <c r="AU136" s="24"/>
      <c r="AV136" s="24"/>
      <c r="AW136" s="24"/>
      <c r="AX136" s="24"/>
      <c r="AY136" s="24"/>
      <c r="AZ136" s="24"/>
      <c r="BA136" s="24"/>
      <c r="BB136" s="24"/>
      <c r="BC136" s="24"/>
      <c r="BD136" s="24"/>
      <c r="BE136" s="24"/>
      <c r="BF136" s="24"/>
      <c r="BG136" s="24"/>
      <c r="BH136" s="24"/>
      <c r="BI136" s="24"/>
      <c r="BJ136" s="24"/>
      <c r="BK136" s="24"/>
      <c r="BL136" s="24"/>
      <c r="BM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row>
    <row r="137" spans="2:105" hidden="1">
      <c r="B137" s="191"/>
      <c r="C137" s="195"/>
      <c r="D137" s="195"/>
      <c r="E137" s="195"/>
      <c r="AS137" s="24"/>
      <c r="AT137" s="24"/>
      <c r="AU137" s="24"/>
      <c r="AV137" s="24"/>
      <c r="AW137" s="24"/>
      <c r="AX137" s="24"/>
      <c r="AY137" s="24"/>
      <c r="AZ137" s="24"/>
      <c r="BA137" s="24"/>
      <c r="BB137" s="24"/>
      <c r="BC137" s="24"/>
      <c r="BD137" s="24"/>
      <c r="BE137" s="24"/>
      <c r="BF137" s="24"/>
      <c r="BG137" s="24"/>
      <c r="BH137" s="24"/>
      <c r="BI137" s="24"/>
      <c r="BJ137" s="24"/>
      <c r="BK137" s="24"/>
      <c r="BL137" s="24"/>
      <c r="BM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row>
    <row r="138" spans="2:105" hidden="1">
      <c r="B138" s="191"/>
      <c r="C138" s="195"/>
      <c r="D138" s="195"/>
      <c r="E138" s="195"/>
      <c r="AS138" s="24"/>
      <c r="AT138" s="24"/>
      <c r="AU138" s="24"/>
      <c r="AV138" s="24"/>
      <c r="AW138" s="24"/>
      <c r="AX138" s="24"/>
      <c r="AY138" s="24"/>
      <c r="AZ138" s="24"/>
      <c r="BA138" s="24"/>
      <c r="BB138" s="24"/>
      <c r="BC138" s="24"/>
      <c r="BD138" s="24"/>
      <c r="BE138" s="24"/>
      <c r="BF138" s="24"/>
      <c r="BG138" s="24"/>
      <c r="BH138" s="24"/>
      <c r="BI138" s="24"/>
      <c r="BJ138" s="24"/>
      <c r="BK138" s="24"/>
      <c r="BL138" s="24"/>
      <c r="BM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row>
    <row r="139" spans="2:105">
      <c r="B139" s="191"/>
      <c r="C139" s="195"/>
      <c r="D139" s="195"/>
      <c r="E139" s="195"/>
      <c r="AS139" s="24"/>
      <c r="AT139" s="24"/>
      <c r="AU139" s="24"/>
      <c r="AV139" s="24"/>
      <c r="AW139" s="24"/>
      <c r="AX139" s="24"/>
      <c r="AY139" s="24"/>
      <c r="AZ139" s="24"/>
      <c r="BA139" s="24"/>
      <c r="BB139" s="24"/>
      <c r="BC139" s="24"/>
      <c r="BD139" s="24"/>
      <c r="BE139" s="24"/>
      <c r="BF139" s="24"/>
      <c r="BG139" s="24"/>
      <c r="BH139" s="24"/>
      <c r="BI139" s="24"/>
      <c r="BJ139" s="24"/>
      <c r="BK139" s="24"/>
      <c r="BL139" s="24"/>
      <c r="BM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row>
    <row r="140" spans="2:105">
      <c r="B140" s="191"/>
      <c r="C140" s="195"/>
      <c r="D140" s="195"/>
      <c r="E140" s="195"/>
      <c r="AS140" s="24"/>
      <c r="AT140" s="24"/>
      <c r="AU140" s="24"/>
      <c r="AV140" s="24"/>
      <c r="AW140" s="24"/>
      <c r="AX140" s="24"/>
      <c r="AY140" s="24"/>
      <c r="AZ140" s="24"/>
      <c r="BA140" s="24"/>
      <c r="BB140" s="24"/>
      <c r="BC140" s="24"/>
      <c r="BD140" s="24"/>
      <c r="BE140" s="24"/>
      <c r="BF140" s="24"/>
      <c r="BG140" s="24"/>
      <c r="BH140" s="24"/>
      <c r="BI140" s="24"/>
      <c r="BJ140" s="24"/>
      <c r="BK140" s="24"/>
      <c r="BL140" s="24"/>
      <c r="BM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row>
    <row r="141" spans="2:105">
      <c r="B141" s="191"/>
      <c r="C141" s="195"/>
      <c r="D141" s="195"/>
      <c r="E141" s="195"/>
      <c r="AS141" s="24"/>
      <c r="AT141" s="24"/>
      <c r="AU141" s="24"/>
      <c r="AV141" s="24"/>
      <c r="AW141" s="24"/>
      <c r="AX141" s="24"/>
      <c r="AY141" s="24"/>
      <c r="AZ141" s="24"/>
      <c r="BA141" s="24"/>
      <c r="BB141" s="24"/>
      <c r="BC141" s="24"/>
      <c r="BD141" s="24"/>
      <c r="BE141" s="24"/>
      <c r="BF141" s="24"/>
      <c r="BG141" s="24"/>
      <c r="BH141" s="24"/>
      <c r="BI141" s="24"/>
      <c r="BJ141" s="24"/>
      <c r="BK141" s="24"/>
      <c r="BL141" s="24"/>
      <c r="BM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row>
  </sheetData>
  <sheetProtection sheet="1" objects="1" scenarios="1"/>
  <phoneticPr fontId="2" type="noConversion"/>
  <pageMargins left="0.78740157499999996" right="0.78740157499999996" top="1" bottom="1" header="0.5" footer="0.5"/>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32</vt:i4>
      </vt:variant>
    </vt:vector>
  </HeadingPairs>
  <TitlesOfParts>
    <vt:vector size="36" baseType="lpstr">
      <vt:lpstr>Investeringsanalyse</vt:lpstr>
      <vt:lpstr>Kontantstroemmer</vt:lpstr>
      <vt:lpstr>Hjelp</vt:lpstr>
      <vt:lpstr>Hjelpeberegninger</vt:lpstr>
      <vt:lpstr>_enh1</vt:lpstr>
      <vt:lpstr>_enh2</vt:lpstr>
      <vt:lpstr>_ftk1</vt:lpstr>
      <vt:lpstr>_ftk2</vt:lpstr>
      <vt:lpstr>_inv1</vt:lpstr>
      <vt:lpstr>_inv2</vt:lpstr>
      <vt:lpstr>_ko1</vt:lpstr>
      <vt:lpstr>_ko12</vt:lpstr>
      <vt:lpstr>_ko2</vt:lpstr>
      <vt:lpstr>_ko22</vt:lpstr>
      <vt:lpstr>_lev1</vt:lpstr>
      <vt:lpstr>_lev2</vt:lpstr>
      <vt:lpstr>_oml1</vt:lpstr>
      <vt:lpstr>_oml2</vt:lpstr>
      <vt:lpstr>_vek1</vt:lpstr>
      <vt:lpstr>_vek2</vt:lpstr>
      <vt:lpstr>invest1</vt:lpstr>
      <vt:lpstr>invest2</vt:lpstr>
      <vt:lpstr>kont1</vt:lpstr>
      <vt:lpstr>kont2</vt:lpstr>
      <vt:lpstr>pris1</vt:lpstr>
      <vt:lpstr>pris2</vt:lpstr>
      <vt:lpstr>prosj1</vt:lpstr>
      <vt:lpstr>prosj2</vt:lpstr>
      <vt:lpstr>rente1</vt:lpstr>
      <vt:lpstr>rente2</vt:lpstr>
      <vt:lpstr>rest1</vt:lpstr>
      <vt:lpstr>rest2</vt:lpstr>
      <vt:lpstr>tilbaketest</vt:lpstr>
      <vt:lpstr>Hjelpeberegninger!Utskriftsområde</vt:lpstr>
      <vt:lpstr>Investeringsanalyse!Utskriftsområde</vt:lpstr>
      <vt:lpstr>Kontantstroemmer!Utskriftsområde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Johs Totland</dc:creator>
  <cp:lastModifiedBy>Anne Berrefjord</cp:lastModifiedBy>
  <cp:lastPrinted>2015-10-18T20:30:52Z</cp:lastPrinted>
  <dcterms:created xsi:type="dcterms:W3CDTF">1997-05-26T22:56:18Z</dcterms:created>
  <dcterms:modified xsi:type="dcterms:W3CDTF">2016-04-26T10:20:20Z</dcterms:modified>
</cp:coreProperties>
</file>