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7.xml" ContentType="application/vnd.openxmlformats-officedocument.drawing+xml"/>
  <Override PartName="/xl/ctrlProps/ctrlProp40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showInkAnnotation="0" codeName="ThisWorkbook" autoCompressPictures="0"/>
  <bookViews>
    <workbookView xWindow="1485" yWindow="465" windowWidth="26025" windowHeight="16440"/>
  </bookViews>
  <sheets>
    <sheet name="Grunndata" sheetId="1" r:id="rId1"/>
    <sheet name="Salgs- og innbetalingsbudsjett" sheetId="2" r:id="rId2"/>
    <sheet name="Varekjop og utbetalingsbudsjett" sheetId="3" r:id="rId3"/>
    <sheet name="Resultatbudsjett" sheetId="5" r:id="rId4"/>
    <sheet name="Likviditetsbudsjett" sheetId="4" r:id="rId5"/>
    <sheet name="Utskrift" sheetId="6" r:id="rId6"/>
    <sheet name="Hjelp" sheetId="7" r:id="rId7"/>
  </sheets>
  <definedNames>
    <definedName name="_mva2">'Varekjop og utbetalingsbudsjett'!$G$9</definedName>
    <definedName name="avrund">Grunndata!$C$8</definedName>
    <definedName name="innbet">#REF!</definedName>
    <definedName name="krabatt">'Salgs- og innbetalingsbudsjett'!$G$10</definedName>
    <definedName name="likv">#REF!</definedName>
    <definedName name="lrabatt">'Varekjop og utbetalingsbudsjett'!$G$10</definedName>
    <definedName name="mva">Grunndata!$B$8</definedName>
    <definedName name="_xlnm.Recorder">#REF!</definedName>
    <definedName name="slettlik">#REF!</definedName>
    <definedName name="slettres">#REF!</definedName>
    <definedName name="Start">Grunndata!$B$4</definedName>
    <definedName name="tilbake2">#REF!</definedName>
    <definedName name="utbet">#REF!</definedName>
    <definedName name="_xlnm.Print_Area" localSheetId="0">Grunndata!$K$96</definedName>
    <definedName name="_xlnm.Print_Area" localSheetId="4">Likviditetsbudsjett!$K$7:$P$34</definedName>
    <definedName name="_xlnm.Print_Area" localSheetId="3">Resultatbudsjett!$K$8:$P$33</definedName>
    <definedName name="_xlnm.Print_Area" localSheetId="1">'Salgs- og innbetalingsbudsjett'!$M$3:$S$29</definedName>
    <definedName name="_xlnm.Print_Area" localSheetId="5">Utskrift!$C$178:$C$179</definedName>
    <definedName name="_xlnm.Print_Area" localSheetId="2">'Varekjop og utbetalingsbudsjett'!$J$16:$P$31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4" i="1" l="1"/>
  <c r="A23" i="1"/>
  <c r="A21" i="1"/>
  <c r="A22" i="1"/>
  <c r="C14" i="2"/>
  <c r="G8" i="2"/>
  <c r="G10" i="2"/>
  <c r="C13" i="2"/>
  <c r="G11" i="2"/>
  <c r="H11" i="2"/>
  <c r="C17" i="2"/>
  <c r="D14" i="2"/>
  <c r="D13" i="2"/>
  <c r="D17" i="2"/>
  <c r="E14" i="2"/>
  <c r="E13" i="2"/>
  <c r="E17" i="2"/>
  <c r="F14" i="2"/>
  <c r="F13" i="2"/>
  <c r="F17" i="2"/>
  <c r="G17" i="2"/>
  <c r="C17" i="1"/>
  <c r="C13" i="1"/>
  <c r="G5" i="2"/>
  <c r="G4" i="2"/>
  <c r="C12" i="2"/>
  <c r="D12" i="2"/>
  <c r="C20" i="1"/>
  <c r="E12" i="2"/>
  <c r="D20" i="1"/>
  <c r="F12" i="2"/>
  <c r="E20" i="1"/>
  <c r="B20" i="1"/>
  <c r="D13" i="3"/>
  <c r="E13" i="3"/>
  <c r="F13" i="3"/>
  <c r="D14" i="3"/>
  <c r="E14" i="3"/>
  <c r="F14" i="3"/>
  <c r="C14" i="3"/>
  <c r="C13" i="3"/>
  <c r="A2" i="3"/>
  <c r="A2" i="2"/>
  <c r="A13" i="2"/>
  <c r="B30" i="5"/>
  <c r="E18" i="2"/>
  <c r="E21" i="2"/>
  <c r="G7" i="2"/>
  <c r="E25" i="2"/>
  <c r="F21" i="2"/>
  <c r="F25" i="2"/>
  <c r="D18" i="2"/>
  <c r="D21" i="2"/>
  <c r="D24" i="2"/>
  <c r="E24" i="2"/>
  <c r="M24" i="2"/>
  <c r="F16" i="5"/>
  <c r="F17" i="5"/>
  <c r="G16" i="5"/>
  <c r="F22" i="5"/>
  <c r="K24" i="5"/>
  <c r="L24" i="5"/>
  <c r="M24" i="5"/>
  <c r="N24" i="5"/>
  <c r="O24" i="5"/>
  <c r="P24" i="5"/>
  <c r="F23" i="5"/>
  <c r="K25" i="5"/>
  <c r="L25" i="5"/>
  <c r="M25" i="5"/>
  <c r="N25" i="5"/>
  <c r="O25" i="5"/>
  <c r="P25" i="5"/>
  <c r="C12" i="1"/>
  <c r="C16" i="1"/>
  <c r="A10" i="1"/>
  <c r="A11" i="1"/>
  <c r="C7" i="1"/>
  <c r="C8" i="1"/>
  <c r="A15" i="1"/>
  <c r="F12" i="4"/>
  <c r="E3" i="4"/>
  <c r="K7" i="4"/>
  <c r="E4" i="4"/>
  <c r="D6" i="4"/>
  <c r="E6" i="4"/>
  <c r="B32" i="4"/>
  <c r="E5" i="4"/>
  <c r="F5" i="4"/>
  <c r="A2" i="4"/>
  <c r="L26" i="4"/>
  <c r="M26" i="4"/>
  <c r="N26" i="4"/>
  <c r="O26" i="4"/>
  <c r="F25" i="4"/>
  <c r="P26" i="4"/>
  <c r="L20" i="4"/>
  <c r="M20" i="4"/>
  <c r="N20" i="4"/>
  <c r="O20" i="4"/>
  <c r="F19" i="4"/>
  <c r="P20" i="4"/>
  <c r="K21" i="4"/>
  <c r="K22" i="4"/>
  <c r="K23" i="4"/>
  <c r="K24" i="4"/>
  <c r="K25" i="4"/>
  <c r="K26" i="4"/>
  <c r="K27" i="4"/>
  <c r="K28" i="4"/>
  <c r="K29" i="4"/>
  <c r="K30" i="4"/>
  <c r="K20" i="4"/>
  <c r="B8" i="4"/>
  <c r="L9" i="4"/>
  <c r="K10" i="4"/>
  <c r="K11" i="4"/>
  <c r="K12" i="4"/>
  <c r="K13" i="4"/>
  <c r="L13" i="4"/>
  <c r="M13" i="4"/>
  <c r="N13" i="4"/>
  <c r="O13" i="4"/>
  <c r="P13" i="4"/>
  <c r="K14" i="4"/>
  <c r="L14" i="4"/>
  <c r="M14" i="4"/>
  <c r="N14" i="4"/>
  <c r="O14" i="4"/>
  <c r="F13" i="4"/>
  <c r="P14" i="4"/>
  <c r="K15" i="4"/>
  <c r="L15" i="4"/>
  <c r="M15" i="4"/>
  <c r="N15" i="4"/>
  <c r="O15" i="4"/>
  <c r="F14" i="4"/>
  <c r="P15" i="4"/>
  <c r="K16" i="4"/>
  <c r="K17" i="4"/>
  <c r="L17" i="4"/>
  <c r="M17" i="4"/>
  <c r="N17" i="4"/>
  <c r="O17" i="4"/>
  <c r="P17" i="4"/>
  <c r="K18" i="4"/>
  <c r="K19" i="4"/>
  <c r="L21" i="4"/>
  <c r="M21" i="4"/>
  <c r="N21" i="4"/>
  <c r="O21" i="4"/>
  <c r="F20" i="4"/>
  <c r="P21" i="4"/>
  <c r="L22" i="4"/>
  <c r="M22" i="4"/>
  <c r="N22" i="4"/>
  <c r="O22" i="4"/>
  <c r="F21" i="4"/>
  <c r="P22" i="4"/>
  <c r="L23" i="4"/>
  <c r="M23" i="4"/>
  <c r="N23" i="4"/>
  <c r="O23" i="4"/>
  <c r="F22" i="4"/>
  <c r="P23" i="4"/>
  <c r="L24" i="4"/>
  <c r="M24" i="4"/>
  <c r="N24" i="4"/>
  <c r="O24" i="4"/>
  <c r="F23" i="4"/>
  <c r="P24" i="4"/>
  <c r="L25" i="4"/>
  <c r="M25" i="4"/>
  <c r="N25" i="4"/>
  <c r="O25" i="4"/>
  <c r="F24" i="4"/>
  <c r="P25" i="4"/>
  <c r="L27" i="4"/>
  <c r="M27" i="4"/>
  <c r="N27" i="4"/>
  <c r="O27" i="4"/>
  <c r="F26" i="4"/>
  <c r="P27" i="4"/>
  <c r="L28" i="4"/>
  <c r="M28" i="4"/>
  <c r="N28" i="4"/>
  <c r="O28" i="4"/>
  <c r="F27" i="4"/>
  <c r="P28" i="4"/>
  <c r="L29" i="4"/>
  <c r="M29" i="4"/>
  <c r="N29" i="4"/>
  <c r="O29" i="4"/>
  <c r="F28" i="4"/>
  <c r="P29" i="4"/>
  <c r="L30" i="4"/>
  <c r="M30" i="4"/>
  <c r="N30" i="4"/>
  <c r="O30" i="4"/>
  <c r="F29" i="4"/>
  <c r="P30" i="4"/>
  <c r="K31" i="4"/>
  <c r="K32" i="4"/>
  <c r="K33" i="4"/>
  <c r="K34" i="4"/>
  <c r="P9" i="4"/>
  <c r="K9" i="4"/>
  <c r="G4" i="3"/>
  <c r="C12" i="3"/>
  <c r="G8" i="3"/>
  <c r="G10" i="3"/>
  <c r="A17" i="3"/>
  <c r="J20" i="3"/>
  <c r="G11" i="3"/>
  <c r="H11" i="3"/>
  <c r="G7" i="3"/>
  <c r="G6" i="3"/>
  <c r="B23" i="2"/>
  <c r="N24" i="2"/>
  <c r="A14" i="2"/>
  <c r="A17" i="2"/>
  <c r="M18" i="2"/>
  <c r="H7" i="2"/>
  <c r="G6" i="2"/>
  <c r="F11" i="5"/>
  <c r="E3" i="5"/>
  <c r="K8" i="5"/>
  <c r="E5" i="5"/>
  <c r="E4" i="5"/>
  <c r="B8" i="5"/>
  <c r="L10" i="5"/>
  <c r="A2" i="5"/>
  <c r="K32" i="5"/>
  <c r="L32" i="5"/>
  <c r="C30" i="5"/>
  <c r="M32" i="5"/>
  <c r="D30" i="5"/>
  <c r="N32" i="5"/>
  <c r="E30" i="5"/>
  <c r="O32" i="5"/>
  <c r="F29" i="5"/>
  <c r="P31" i="5"/>
  <c r="F28" i="5"/>
  <c r="K29" i="5"/>
  <c r="K22" i="5"/>
  <c r="L22" i="5"/>
  <c r="M22" i="5"/>
  <c r="N22" i="5"/>
  <c r="O22" i="5"/>
  <c r="F20" i="5"/>
  <c r="P22" i="5"/>
  <c r="K23" i="5"/>
  <c r="L23" i="5"/>
  <c r="M23" i="5"/>
  <c r="N23" i="5"/>
  <c r="O23" i="5"/>
  <c r="F21" i="5"/>
  <c r="P23" i="5"/>
  <c r="K26" i="5"/>
  <c r="L26" i="5"/>
  <c r="M26" i="5"/>
  <c r="N26" i="5"/>
  <c r="O26" i="5"/>
  <c r="F24" i="5"/>
  <c r="P26" i="5"/>
  <c r="F15" i="5"/>
  <c r="P17" i="5"/>
  <c r="F18" i="5"/>
  <c r="F19" i="5"/>
  <c r="P21" i="5"/>
  <c r="F32" i="5"/>
  <c r="K20" i="5"/>
  <c r="L20" i="5"/>
  <c r="M20" i="5"/>
  <c r="N20" i="5"/>
  <c r="O20" i="5"/>
  <c r="P20" i="5"/>
  <c r="K21" i="5"/>
  <c r="L21" i="5"/>
  <c r="M21" i="5"/>
  <c r="N21" i="5"/>
  <c r="O21" i="5"/>
  <c r="C8" i="5"/>
  <c r="K18" i="5"/>
  <c r="L18" i="5"/>
  <c r="M18" i="5"/>
  <c r="N18" i="5"/>
  <c r="O18" i="5"/>
  <c r="P18" i="5"/>
  <c r="K19" i="5"/>
  <c r="L19" i="5"/>
  <c r="M19" i="5"/>
  <c r="N19" i="5"/>
  <c r="O19" i="5"/>
  <c r="P19" i="5"/>
  <c r="K27" i="5"/>
  <c r="K28" i="5"/>
  <c r="K30" i="5"/>
  <c r="L30" i="5"/>
  <c r="M30" i="5"/>
  <c r="N30" i="5"/>
  <c r="O30" i="5"/>
  <c r="K31" i="5"/>
  <c r="L31" i="5"/>
  <c r="M31" i="5"/>
  <c r="N31" i="5"/>
  <c r="O31" i="5"/>
  <c r="K33" i="5"/>
  <c r="O17" i="5"/>
  <c r="N17" i="5"/>
  <c r="M17" i="5"/>
  <c r="L17" i="5"/>
  <c r="K17" i="5"/>
  <c r="K16" i="5"/>
  <c r="P15" i="5"/>
  <c r="O15" i="5"/>
  <c r="N15" i="5"/>
  <c r="M15" i="5"/>
  <c r="L15" i="5"/>
  <c r="K15" i="5"/>
  <c r="K14" i="5"/>
  <c r="P13" i="5"/>
  <c r="O13" i="5"/>
  <c r="N13" i="5"/>
  <c r="M13" i="5"/>
  <c r="L13" i="5"/>
  <c r="K13" i="5"/>
  <c r="K12" i="5"/>
  <c r="K11" i="5"/>
  <c r="P10" i="5"/>
  <c r="M10" i="5"/>
  <c r="K10" i="5"/>
  <c r="G3" i="2"/>
  <c r="M15" i="2"/>
  <c r="H5" i="2"/>
  <c r="F6" i="2"/>
  <c r="G9" i="2"/>
  <c r="O7" i="2"/>
  <c r="G13" i="2"/>
  <c r="M19" i="2"/>
  <c r="A19" i="2"/>
  <c r="M20" i="2"/>
  <c r="S22" i="2"/>
  <c r="G16" i="2"/>
  <c r="S17" i="2"/>
  <c r="M22" i="2"/>
  <c r="A22" i="2"/>
  <c r="M23" i="2"/>
  <c r="Q23" i="2"/>
  <c r="R23" i="2"/>
  <c r="R24" i="2"/>
  <c r="M25" i="2"/>
  <c r="O25" i="2"/>
  <c r="M26" i="2"/>
  <c r="O26" i="2"/>
  <c r="P26" i="2"/>
  <c r="M27" i="2"/>
  <c r="O27" i="2"/>
  <c r="P27" i="2"/>
  <c r="Q27" i="2"/>
  <c r="M29" i="2"/>
  <c r="M17" i="2"/>
  <c r="G14" i="2"/>
  <c r="O8" i="2"/>
  <c r="O6" i="2"/>
  <c r="G5" i="3"/>
  <c r="D12" i="3"/>
  <c r="D21" i="3"/>
  <c r="G3" i="3"/>
  <c r="J16" i="3"/>
  <c r="F6" i="3"/>
  <c r="G9" i="3"/>
  <c r="A27" i="3"/>
  <c r="J30" i="3"/>
  <c r="H8" i="3"/>
  <c r="E7" i="3"/>
  <c r="A14" i="3"/>
  <c r="J7" i="3"/>
  <c r="L7" i="3"/>
  <c r="G13" i="3"/>
  <c r="A13" i="3"/>
  <c r="J18" i="3"/>
  <c r="J21" i="3"/>
  <c r="J24" i="3"/>
  <c r="P24" i="3"/>
  <c r="A22" i="3"/>
  <c r="J25" i="3"/>
  <c r="N25" i="3"/>
  <c r="O25" i="3"/>
  <c r="J26" i="3"/>
  <c r="O26" i="3"/>
  <c r="J27" i="3"/>
  <c r="L27" i="3"/>
  <c r="J28" i="3"/>
  <c r="L28" i="3"/>
  <c r="M28" i="3"/>
  <c r="J29" i="3"/>
  <c r="L29" i="3"/>
  <c r="M29" i="3"/>
  <c r="N29" i="3"/>
  <c r="J31" i="3"/>
  <c r="G16" i="3"/>
  <c r="P18" i="3"/>
  <c r="L9" i="3"/>
  <c r="L8" i="3"/>
  <c r="L6" i="3"/>
  <c r="G14" i="3"/>
  <c r="F30" i="5"/>
  <c r="P32" i="5"/>
  <c r="H5" i="3"/>
  <c r="E12" i="3"/>
  <c r="E21" i="3"/>
  <c r="N24" i="3"/>
  <c r="O9" i="2"/>
  <c r="A27" i="2"/>
  <c r="M28" i="2"/>
  <c r="D8" i="5"/>
  <c r="N10" i="5"/>
  <c r="C16" i="2"/>
  <c r="O17" i="2"/>
  <c r="B25" i="2"/>
  <c r="N26" i="2"/>
  <c r="M7" i="2"/>
  <c r="P30" i="5"/>
  <c r="Q22" i="2"/>
  <c r="E16" i="2"/>
  <c r="Q17" i="2"/>
  <c r="B25" i="3"/>
  <c r="K28" i="3"/>
  <c r="C18" i="3"/>
  <c r="D18" i="3"/>
  <c r="M21" i="3"/>
  <c r="F17" i="3"/>
  <c r="O20" i="3"/>
  <c r="F18" i="3"/>
  <c r="O21" i="3"/>
  <c r="E16" i="3"/>
  <c r="N18" i="3"/>
  <c r="E8" i="5"/>
  <c r="O10" i="5"/>
  <c r="P22" i="2"/>
  <c r="D22" i="2"/>
  <c r="D24" i="3"/>
  <c r="M24" i="3"/>
  <c r="D22" i="3"/>
  <c r="F32" i="4"/>
  <c r="P33" i="4"/>
  <c r="L33" i="4"/>
  <c r="C18" i="2"/>
  <c r="C19" i="2"/>
  <c r="C23" i="3"/>
  <c r="D23" i="3"/>
  <c r="L21" i="3"/>
  <c r="B23" i="3"/>
  <c r="K26" i="3"/>
  <c r="C16" i="3"/>
  <c r="L18" i="3"/>
  <c r="C21" i="3"/>
  <c r="B24" i="2"/>
  <c r="N25" i="2"/>
  <c r="D16" i="2"/>
  <c r="P17" i="2"/>
  <c r="C8" i="4"/>
  <c r="M9" i="4"/>
  <c r="E17" i="3"/>
  <c r="R18" i="2"/>
  <c r="F18" i="2"/>
  <c r="R19" i="2"/>
  <c r="P18" i="2"/>
  <c r="C22" i="2"/>
  <c r="Q18" i="2"/>
  <c r="C22" i="3"/>
  <c r="E18" i="3"/>
  <c r="N21" i="3"/>
  <c r="D17" i="3"/>
  <c r="C17" i="3"/>
  <c r="C21" i="2"/>
  <c r="F12" i="3"/>
  <c r="D16" i="3"/>
  <c r="M18" i="3"/>
  <c r="B24" i="3"/>
  <c r="K27" i="3"/>
  <c r="A19" i="3"/>
  <c r="J22" i="3"/>
  <c r="B26" i="2"/>
  <c r="N27" i="2"/>
  <c r="F16" i="2"/>
  <c r="R17" i="2"/>
  <c r="D8" i="4"/>
  <c r="C23" i="2"/>
  <c r="F19" i="3"/>
  <c r="D23" i="2"/>
  <c r="P24" i="2"/>
  <c r="E23" i="2"/>
  <c r="P25" i="2"/>
  <c r="M26" i="3"/>
  <c r="E23" i="3"/>
  <c r="G23" i="3"/>
  <c r="P26" i="3"/>
  <c r="C27" i="2"/>
  <c r="O22" i="2"/>
  <c r="M20" i="3"/>
  <c r="D19" i="3"/>
  <c r="B18" i="4"/>
  <c r="L25" i="3"/>
  <c r="G22" i="3"/>
  <c r="Q19" i="2"/>
  <c r="L24" i="3"/>
  <c r="C27" i="3"/>
  <c r="C28" i="3"/>
  <c r="L31" i="3"/>
  <c r="O20" i="2"/>
  <c r="B10" i="5"/>
  <c r="O18" i="2"/>
  <c r="S18" i="2"/>
  <c r="M25" i="3"/>
  <c r="C18" i="4"/>
  <c r="M19" i="4"/>
  <c r="E25" i="3"/>
  <c r="G18" i="3"/>
  <c r="P21" i="3"/>
  <c r="D19" i="2"/>
  <c r="F19" i="2"/>
  <c r="E19" i="2"/>
  <c r="D27" i="2"/>
  <c r="F21" i="3"/>
  <c r="F16" i="3"/>
  <c r="O18" i="3"/>
  <c r="B26" i="3"/>
  <c r="K29" i="3"/>
  <c r="L20" i="3"/>
  <c r="G17" i="3"/>
  <c r="P20" i="3"/>
  <c r="C19" i="3"/>
  <c r="B11" i="4"/>
  <c r="G22" i="2"/>
  <c r="O23" i="2"/>
  <c r="C28" i="2"/>
  <c r="O29" i="2"/>
  <c r="P19" i="2"/>
  <c r="E19" i="3"/>
  <c r="N20" i="3"/>
  <c r="L26" i="3"/>
  <c r="O24" i="2"/>
  <c r="G23" i="2"/>
  <c r="S24" i="2"/>
  <c r="O19" i="2"/>
  <c r="G18" i="2"/>
  <c r="S19" i="2"/>
  <c r="E24" i="3"/>
  <c r="N27" i="3"/>
  <c r="M27" i="3"/>
  <c r="D28" i="2"/>
  <c r="P29" i="2"/>
  <c r="P23" i="2"/>
  <c r="C11" i="4"/>
  <c r="M12" i="4"/>
  <c r="Q25" i="2"/>
  <c r="E27" i="3"/>
  <c r="E27" i="2"/>
  <c r="F27" i="2"/>
  <c r="F26" i="2"/>
  <c r="D27" i="3"/>
  <c r="R22" i="2"/>
  <c r="R26" i="2"/>
  <c r="E14" i="5"/>
  <c r="O22" i="3"/>
  <c r="N9" i="4"/>
  <c r="E8" i="4"/>
  <c r="O9" i="4"/>
  <c r="G19" i="2"/>
  <c r="S20" i="2"/>
  <c r="C17" i="4"/>
  <c r="M30" i="3"/>
  <c r="E10" i="4"/>
  <c r="R28" i="2"/>
  <c r="D17" i="4"/>
  <c r="N30" i="3"/>
  <c r="S23" i="2"/>
  <c r="L22" i="3"/>
  <c r="G19" i="3"/>
  <c r="P22" i="3"/>
  <c r="B14" i="5"/>
  <c r="P28" i="2"/>
  <c r="C10" i="4"/>
  <c r="R20" i="2"/>
  <c r="E10" i="5"/>
  <c r="Q26" i="2"/>
  <c r="B12" i="5"/>
  <c r="L12" i="5"/>
  <c r="L19" i="4"/>
  <c r="B10" i="4"/>
  <c r="O28" i="2"/>
  <c r="G27" i="2"/>
  <c r="S28" i="2"/>
  <c r="F24" i="2"/>
  <c r="D28" i="3"/>
  <c r="M31" i="3"/>
  <c r="R27" i="2"/>
  <c r="G26" i="2"/>
  <c r="S27" i="2"/>
  <c r="D10" i="4"/>
  <c r="Q28" i="2"/>
  <c r="D14" i="5"/>
  <c r="N22" i="3"/>
  <c r="L12" i="4"/>
  <c r="F27" i="3"/>
  <c r="G27" i="3"/>
  <c r="P30" i="3"/>
  <c r="F24" i="3"/>
  <c r="F25" i="3"/>
  <c r="O28" i="3"/>
  <c r="F26" i="3"/>
  <c r="O24" i="3"/>
  <c r="D10" i="5"/>
  <c r="Q20" i="2"/>
  <c r="C10" i="5"/>
  <c r="P20" i="2"/>
  <c r="N28" i="3"/>
  <c r="B17" i="4"/>
  <c r="L30" i="3"/>
  <c r="P25" i="3"/>
  <c r="C14" i="5"/>
  <c r="M22" i="3"/>
  <c r="E28" i="3"/>
  <c r="N31" i="3"/>
  <c r="N26" i="3"/>
  <c r="D18" i="4"/>
  <c r="N19" i="4"/>
  <c r="D11" i="4"/>
  <c r="N12" i="4"/>
  <c r="E28" i="2"/>
  <c r="Q29" i="2"/>
  <c r="Q24" i="2"/>
  <c r="G24" i="2"/>
  <c r="S25" i="2"/>
  <c r="G25" i="3"/>
  <c r="P28" i="3"/>
  <c r="O16" i="5"/>
  <c r="E25" i="5"/>
  <c r="O27" i="5"/>
  <c r="L18" i="4"/>
  <c r="B30" i="4"/>
  <c r="L31" i="4"/>
  <c r="C12" i="5"/>
  <c r="M12" i="5"/>
  <c r="D12" i="5"/>
  <c r="N12" i="5"/>
  <c r="O29" i="3"/>
  <c r="G26" i="3"/>
  <c r="P29" i="3"/>
  <c r="E18" i="4"/>
  <c r="O19" i="4"/>
  <c r="F28" i="3"/>
  <c r="O31" i="3"/>
  <c r="O27" i="3"/>
  <c r="G24" i="3"/>
  <c r="L11" i="4"/>
  <c r="F10" i="4"/>
  <c r="B15" i="4"/>
  <c r="E12" i="5"/>
  <c r="O12" i="5"/>
  <c r="C15" i="4"/>
  <c r="M11" i="4"/>
  <c r="B25" i="5"/>
  <c r="L27" i="5"/>
  <c r="F14" i="5"/>
  <c r="L16" i="5"/>
  <c r="N18" i="4"/>
  <c r="D30" i="4"/>
  <c r="N31" i="4"/>
  <c r="O11" i="4"/>
  <c r="M18" i="4"/>
  <c r="C30" i="4"/>
  <c r="M31" i="4"/>
  <c r="G25" i="2"/>
  <c r="S26" i="2"/>
  <c r="M16" i="5"/>
  <c r="C25" i="5"/>
  <c r="M27" i="5"/>
  <c r="E17" i="4"/>
  <c r="F17" i="4"/>
  <c r="O30" i="3"/>
  <c r="D25" i="5"/>
  <c r="N27" i="5"/>
  <c r="N16" i="5"/>
  <c r="N11" i="4"/>
  <c r="D15" i="4"/>
  <c r="E11" i="4"/>
  <c r="O12" i="4"/>
  <c r="R25" i="2"/>
  <c r="F28" i="2"/>
  <c r="R29" i="2"/>
  <c r="B26" i="5"/>
  <c r="L14" i="5"/>
  <c r="F10" i="5"/>
  <c r="G28" i="2"/>
  <c r="S29" i="2"/>
  <c r="F18" i="4"/>
  <c r="P19" i="4"/>
  <c r="F30" i="4"/>
  <c r="P31" i="4"/>
  <c r="P18" i="4"/>
  <c r="L28" i="5"/>
  <c r="B31" i="5"/>
  <c r="D31" i="4"/>
  <c r="N16" i="4"/>
  <c r="M16" i="4"/>
  <c r="C31" i="4"/>
  <c r="O14" i="5"/>
  <c r="E26" i="5"/>
  <c r="P11" i="4"/>
  <c r="P27" i="3"/>
  <c r="G28" i="3"/>
  <c r="P31" i="3"/>
  <c r="F12" i="5"/>
  <c r="P12" i="5"/>
  <c r="O18" i="4"/>
  <c r="E30" i="4"/>
  <c r="O31" i="4"/>
  <c r="P16" i="5"/>
  <c r="F25" i="5"/>
  <c r="P27" i="5"/>
  <c r="L16" i="4"/>
  <c r="B31" i="4"/>
  <c r="N14" i="5"/>
  <c r="D26" i="5"/>
  <c r="C26" i="5"/>
  <c r="M14" i="5"/>
  <c r="F11" i="4"/>
  <c r="P12" i="4"/>
  <c r="E15" i="4"/>
  <c r="C31" i="5"/>
  <c r="M28" i="5"/>
  <c r="P14" i="5"/>
  <c r="F26" i="5"/>
  <c r="N32" i="4"/>
  <c r="F15" i="4"/>
  <c r="P16" i="4"/>
  <c r="O16" i="4"/>
  <c r="E31" i="4"/>
  <c r="F31" i="4"/>
  <c r="N28" i="5"/>
  <c r="D31" i="5"/>
  <c r="L32" i="4"/>
  <c r="B33" i="4"/>
  <c r="E31" i="5"/>
  <c r="O28" i="5"/>
  <c r="M32" i="4"/>
  <c r="B33" i="5"/>
  <c r="L33" i="5"/>
  <c r="E33" i="5"/>
  <c r="O33" i="5"/>
  <c r="F33" i="4"/>
  <c r="P34" i="4"/>
  <c r="P32" i="4"/>
  <c r="D33" i="5"/>
  <c r="N33" i="5"/>
  <c r="O32" i="4"/>
  <c r="C33" i="5"/>
  <c r="M33" i="5"/>
  <c r="C32" i="4"/>
  <c r="L34" i="4"/>
  <c r="P28" i="5"/>
  <c r="F31" i="5"/>
  <c r="M33" i="4"/>
  <c r="C33" i="4"/>
  <c r="F33" i="5"/>
  <c r="P33" i="5"/>
  <c r="D32" i="4"/>
  <c r="M34" i="4"/>
  <c r="N33" i="4"/>
  <c r="D33" i="4"/>
  <c r="N34" i="4"/>
  <c r="E32" i="4"/>
  <c r="O33" i="4"/>
  <c r="E33" i="4"/>
  <c r="O34" i="4"/>
</calcChain>
</file>

<file path=xl/comments1.xml><?xml version="1.0" encoding="utf-8"?>
<comments xmlns="http://schemas.openxmlformats.org/spreadsheetml/2006/main">
  <authors>
    <author>ein nøgd Microsoft Office-brukar</author>
  </authors>
  <commentList>
    <comment ref="A6" authorId="0">
      <text>
        <r>
          <rPr>
            <sz val="8"/>
            <color indexed="81"/>
            <rFont val="Tahoma"/>
            <family val="2"/>
          </rPr>
          <t>Her registrerer du talllet som representerer måneden</t>
        </r>
      </text>
    </comment>
    <comment ref="A7" authorId="0">
      <text>
        <r>
          <rPr>
            <sz val="8"/>
            <color indexed="81"/>
            <rFont val="Tahoma"/>
            <family val="2"/>
          </rPr>
          <t>Her skal du også registrerer et tall. Du kan velge mellom 1, 2, 3 eller 4 måneder</t>
        </r>
      </text>
    </comment>
    <comment ref="A10" authorId="0">
      <text>
        <r>
          <rPr>
            <sz val="8"/>
            <color indexed="81"/>
            <rFont val="Tahoma"/>
            <family val="2"/>
          </rPr>
          <t>Likviditetsreserven består av kontanter, bankinnskudd og ledig kassekreditt</t>
        </r>
      </text>
    </comment>
    <comment ref="A11" authorId="0">
      <text>
        <r>
          <rPr>
            <sz val="8"/>
            <color indexed="81"/>
            <rFont val="Tahoma"/>
            <family val="2"/>
          </rPr>
          <t>Utestående kundekrav finner du i regnskapet</t>
        </r>
      </text>
    </comment>
    <comment ref="A13" authorId="0">
      <text>
        <r>
          <rPr>
            <sz val="8"/>
            <color indexed="81"/>
            <rFont val="Tahoma"/>
            <family val="2"/>
          </rPr>
          <t>Her trenger du ikke skrive noe med mindre en del av salget er kontant</t>
        </r>
      </text>
    </comment>
    <comment ref="A15" authorId="0">
      <text>
        <r>
          <rPr>
            <sz val="8"/>
            <color indexed="81"/>
            <rFont val="Tahoma"/>
            <family val="2"/>
          </rPr>
          <t>Leverandørgjelden finner du i regnskapet</t>
        </r>
      </text>
    </comment>
    <comment ref="A17" authorId="0">
      <text>
        <r>
          <rPr>
            <sz val="8"/>
            <color indexed="81"/>
            <rFont val="Tahoma"/>
            <family val="2"/>
          </rPr>
          <t>Her trenger du ikke skrive noe med mindre en del av innkjøpet er kontant</t>
        </r>
      </text>
    </comment>
  </commentList>
</comments>
</file>

<file path=xl/comments2.xml><?xml version="1.0" encoding="utf-8"?>
<comments xmlns="http://schemas.openxmlformats.org/spreadsheetml/2006/main">
  <authors>
    <author>ein nøgd Microsoft Office-brukar</author>
  </authors>
  <commentList>
    <comment ref="B13" authorId="0">
      <text>
        <r>
          <rPr>
            <sz val="8"/>
            <color indexed="81"/>
            <rFont val="Tahoma"/>
            <family val="2"/>
          </rPr>
          <t>Her registrerer du kontantsalget dersom du ikke bruker prosentfordelingen på side 1</t>
        </r>
      </text>
    </comment>
  </commentList>
</comments>
</file>

<file path=xl/comments3.xml><?xml version="1.0" encoding="utf-8"?>
<comments xmlns="http://schemas.openxmlformats.org/spreadsheetml/2006/main">
  <authors>
    <author>ein nøgd Microsoft Office-brukar</author>
  </authors>
  <commentList>
    <comment ref="B13" authorId="0">
      <text>
        <r>
          <rPr>
            <sz val="8"/>
            <color indexed="81"/>
            <rFont val="Tahoma"/>
            <family val="2"/>
          </rPr>
          <t>Her registrerer du kontantkjøpet dersom du ikke bruker prosentfordelingen på side 1</t>
        </r>
      </text>
    </comment>
  </commentList>
</comments>
</file>

<file path=xl/comments4.xml><?xml version="1.0" encoding="utf-8"?>
<comments xmlns="http://schemas.openxmlformats.org/spreadsheetml/2006/main">
  <authors>
    <author>ein nøgd Microsoft Office-brukar</author>
    <author>Johs Totland</author>
  </authors>
  <commentList>
    <comment ref="A10" authorId="0">
      <text>
        <r>
          <rPr>
            <sz val="8"/>
            <color indexed="81"/>
            <rFont val="Tahoma"/>
            <family val="2"/>
          </rPr>
          <t>Salgsinntekter hentes fra innbetalingsbudsjettet. Du kan overstyre ved å slette beskyttelsen i celle B10 til E10</t>
        </r>
      </text>
    </comment>
    <comment ref="A14" authorId="0">
      <text>
        <r>
          <rPr>
            <sz val="8"/>
            <color indexed="81"/>
            <rFont val="Tahoma"/>
            <family val="2"/>
          </rPr>
          <t>Varekostnad hentes fra innbetalingsbudsjettet. Du kan overstyre ved å slette beskyttelsen i celle B14 til E14</t>
        </r>
      </text>
    </comment>
    <comment ref="A15" authorId="1">
      <text>
        <r>
          <rPr>
            <sz val="10"/>
            <color indexed="81"/>
            <rFont val="Calibri"/>
            <family val="2"/>
          </rPr>
          <t>Lønnskostnad inkl. eller eksl. Sosiale kostnader</t>
        </r>
      </text>
    </comment>
    <comment ref="A16" authorId="0">
      <text>
        <r>
          <rPr>
            <sz val="8"/>
            <color indexed="81"/>
            <rFont val="Tahoma"/>
            <family val="2"/>
          </rPr>
          <t>NB! Her registrer du sosiale kostnader dersom de ikke er inkl. i lønnskostnaden. Dersom du registrerer de sosiale kostnadene som en post, skal du ikke skrive noe på linje 18 til 20</t>
        </r>
      </text>
    </comment>
    <comment ref="A17" authorId="0">
      <text>
        <r>
          <rPr>
            <sz val="8"/>
            <color indexed="81"/>
            <rFont val="Tahoma"/>
            <family val="2"/>
          </rPr>
          <t>NB! Dersom du registrerer de sosiale kostnadene som en post, skal du ikke skrive noe på linje 18 til 20</t>
        </r>
      </text>
    </comment>
    <comment ref="A21" authorId="0">
      <text>
        <r>
          <rPr>
            <sz val="8"/>
            <color indexed="81"/>
            <rFont val="Tahoma"/>
            <family val="2"/>
          </rPr>
          <t>"Annen driftskostnad" er NS sin betegnelse for faste kostnader også ofte kalt indirekte faste kostnader</t>
        </r>
      </text>
    </comment>
    <comment ref="A22" authorId="0">
      <text>
        <r>
          <rPr>
            <sz val="8"/>
            <color indexed="81"/>
            <rFont val="Tahoma"/>
            <family val="2"/>
          </rPr>
          <t>På linje 23 til 25, kan du skrive inn egne poster</t>
        </r>
      </text>
    </comment>
  </commentList>
</comments>
</file>

<file path=xl/comments5.xml><?xml version="1.0" encoding="utf-8"?>
<comments xmlns="http://schemas.openxmlformats.org/spreadsheetml/2006/main">
  <authors>
    <author>ein nøgd Microsoft Office-brukar</author>
  </authors>
  <commentList>
    <comment ref="A10" authorId="0">
      <text>
        <r>
          <rPr>
            <sz val="8"/>
            <color indexed="81"/>
            <rFont val="Tahoma"/>
            <family val="2"/>
          </rPr>
          <t xml:space="preserve">Innbetalingene fra kontantsalget blir hentet fra innbetalings-budsjettet. Du kan overstyre ved å slette beskyttelsen i cellene B10 til E10. Formel-referansene i disse cellene blir da slettet.
</t>
        </r>
      </text>
    </comment>
    <comment ref="A11" authorId="0">
      <text>
        <r>
          <rPr>
            <sz val="8"/>
            <color indexed="81"/>
            <rFont val="Tahoma"/>
            <family val="2"/>
          </rPr>
          <t xml:space="preserve">Innbetalingene fra kredittsalget blir hentet fra innbetalings-budsjettet. Du kan overstyre ved å slette beskyttelsen i cellene B11 til E11. Formel-referansene i disse cellene blir da slettet.
</t>
        </r>
      </text>
    </comment>
    <comment ref="A17" authorId="0">
      <text>
        <r>
          <rPr>
            <sz val="8"/>
            <color indexed="81"/>
            <rFont val="Tahoma"/>
            <family val="2"/>
          </rPr>
          <t xml:space="preserve">Utbetalingene fra kontantkjøpet blir hentet fra utbetalings-budsjettet. Du kan overstyre ved å slette beskyttelsen i cellene B17 til E17. Formel-referansene i disse cellene blir da slettet.
</t>
        </r>
      </text>
    </comment>
    <comment ref="A18" authorId="0">
      <text>
        <r>
          <rPr>
            <sz val="8"/>
            <color indexed="81"/>
            <rFont val="Tahoma"/>
            <family val="2"/>
          </rPr>
          <t xml:space="preserve">Utbetalingene fra kreditttkjøpet blir hentet fra utbetalings-budsjettet. Du kan overstyre ved å slette beskyttelsen i cellene B18 til E18. Formel-referansene i disse cellene blir da slettet.
</t>
        </r>
      </text>
    </comment>
    <comment ref="A19" authorId="0">
      <text>
        <r>
          <rPr>
            <sz val="8"/>
            <color indexed="81"/>
            <rFont val="Tahoma"/>
            <family val="2"/>
          </rPr>
          <t>Her registrerer du utbetalt lønn dvs. månedslønn, forskudd, ferielønn osv.</t>
        </r>
      </text>
    </comment>
    <comment ref="A20" authorId="0">
      <text>
        <r>
          <rPr>
            <sz val="8"/>
            <color indexed="81"/>
            <rFont val="Tahoma"/>
            <family val="2"/>
          </rPr>
          <t>Her registrerer du arbeidsgiveravgift du skal betale. Avgiften betales i jan, mars, mai, juli, sept og nov</t>
        </r>
      </text>
    </comment>
    <comment ref="A21" authorId="0">
      <text>
        <r>
          <rPr>
            <sz val="8"/>
            <color indexed="81"/>
            <rFont val="Tahoma"/>
            <family val="2"/>
          </rPr>
          <t>Her registrerer du betalte faste kostnader. Avskrivninger og kalkulatoriske kostnader skal ikke betales</t>
        </r>
      </text>
    </comment>
    <comment ref="A22" authorId="0">
      <text>
        <r>
          <rPr>
            <sz val="8"/>
            <color indexed="81"/>
            <rFont val="Tahoma"/>
            <family val="2"/>
          </rPr>
          <t>Her moms du skal betale. Avgiften betales i feb, april, juni, aug, okt og des</t>
        </r>
      </text>
    </comment>
    <comment ref="A26" authorId="0">
      <text>
        <r>
          <rPr>
            <sz val="8"/>
            <color indexed="81"/>
            <rFont val="Tahoma"/>
            <family val="2"/>
          </rPr>
          <t>På linje 26 til 29, kan du skrive inn egne poster</t>
        </r>
      </text>
    </comment>
  </commentList>
</comments>
</file>

<file path=xl/sharedStrings.xml><?xml version="1.0" encoding="utf-8"?>
<sst xmlns="http://schemas.openxmlformats.org/spreadsheetml/2006/main" count="119" uniqueCount="88">
  <si>
    <t>Navn/oppgavenummer:</t>
  </si>
  <si>
    <t>Firma:</t>
  </si>
  <si>
    <r>
      <t xml:space="preserve">Hva er den første måneden i budsjettperioden? </t>
    </r>
    <r>
      <rPr>
        <i/>
        <sz val="10"/>
        <rFont val="Arial"/>
        <family val="2"/>
      </rPr>
      <t>(1 for jan., 2. for feb. osv.):</t>
    </r>
  </si>
  <si>
    <t>Hvor mange måneder ønsker du å sette opp innbetalingsbudsjett for?:</t>
  </si>
  <si>
    <t>Merverdiavgift-%:</t>
  </si>
  <si>
    <t>Avrunding (angi beløp f.eks. 100 for avrunding ned til nærmeste 100 kroner):</t>
  </si>
  <si>
    <t>Kredittid kunder:</t>
  </si>
  <si>
    <t>Andel kontantsalg:</t>
  </si>
  <si>
    <t>Rabatt-% kontantsalg:</t>
  </si>
  <si>
    <t>Kredittid leverandører:</t>
  </si>
  <si>
    <t>Andel kontantkjøp:</t>
  </si>
  <si>
    <t>Rabatt-% kontantkjøp:</t>
  </si>
  <si>
    <t>Forutsetninger for innbetalingsbudsjettet:</t>
  </si>
  <si>
    <t>Mva</t>
  </si>
  <si>
    <t>Kredittid:</t>
  </si>
  <si>
    <t>Rabatt kontantsalg</t>
  </si>
  <si>
    <t>Kredittid</t>
  </si>
  <si>
    <t>Avrunding (f.eks. 100 for avrunding ned til nærmeste 100 kroner):</t>
  </si>
  <si>
    <t>Måned</t>
  </si>
  <si>
    <t>Sum</t>
  </si>
  <si>
    <t>Salgsbudsjett</t>
  </si>
  <si>
    <t>Salg på kreditt ekskl. mva</t>
  </si>
  <si>
    <t>Innbetalingsbudsjett</t>
  </si>
  <si>
    <t>Innbetalinger fra kredittsalg i</t>
  </si>
  <si>
    <t>Sum innbetalinger</t>
  </si>
  <si>
    <r>
      <t xml:space="preserve">Hva er den første måneden i budsjettperioden? </t>
    </r>
    <r>
      <rPr>
        <i/>
        <sz val="10"/>
        <rFont val="Times New Roman"/>
        <family val="1"/>
      </rPr>
      <t>(1 for jan., 2. for feb. osv.)</t>
    </r>
    <r>
      <rPr>
        <sz val="10"/>
        <rFont val="Times New Roman"/>
        <family val="1"/>
      </rPr>
      <t>:</t>
    </r>
  </si>
  <si>
    <t>Hvor mange måneder ønsker du å sette opp utbetalingsbudsjett for?:</t>
  </si>
  <si>
    <t>Forutsetninger for utbetalingsbudsjettet:</t>
  </si>
  <si>
    <t>Rabatt kontantkjøp</t>
  </si>
  <si>
    <t>Innkjøpsbudsjett</t>
  </si>
  <si>
    <t>Kjøp på kreditt ekskl. mva</t>
  </si>
  <si>
    <t>Utbetalingsbudsjett</t>
  </si>
  <si>
    <t>Utbetalinger kredittkjøp i</t>
  </si>
  <si>
    <t>Sum utbetalinger</t>
  </si>
  <si>
    <r>
      <t xml:space="preserve">Hva er den første måneden i budsjettperioden? </t>
    </r>
    <r>
      <rPr>
        <i/>
        <sz val="10"/>
        <rFont val="Arial"/>
        <family val="2"/>
      </rPr>
      <t>(1 for jan., 2. for feb. osv.)</t>
    </r>
    <r>
      <rPr>
        <sz val="10"/>
        <rFont val="Arial"/>
      </rPr>
      <t>:</t>
    </r>
  </si>
  <si>
    <t>Hvor mange måneder ønsker du å sette opp likviditetsbudsjett for?:</t>
  </si>
  <si>
    <t>LIKVIDITETSBUDSJETT</t>
  </si>
  <si>
    <t>Innbetalinger:</t>
  </si>
  <si>
    <t>Kontantsalg</t>
  </si>
  <si>
    <t>Kredittsalg</t>
  </si>
  <si>
    <t>Nye lån</t>
  </si>
  <si>
    <t>Ny egenkapital</t>
  </si>
  <si>
    <t>Andre innbetalinger</t>
  </si>
  <si>
    <t>Utbetalinger:</t>
  </si>
  <si>
    <t>Kontantkjøp</t>
  </si>
  <si>
    <t>Kredittkjøp</t>
  </si>
  <si>
    <t>Lønn</t>
  </si>
  <si>
    <t>Arbeidsgiveravgift</t>
  </si>
  <si>
    <t>Faste kostnader</t>
  </si>
  <si>
    <t>Investeringer</t>
  </si>
  <si>
    <t>Privatuttak</t>
  </si>
  <si>
    <t>Avdrag og renter</t>
  </si>
  <si>
    <t>Innbetalingsoverskudd</t>
  </si>
  <si>
    <t>Likviditetsreserve IB</t>
  </si>
  <si>
    <t>Likviditetsreserve UB</t>
  </si>
  <si>
    <t>Hvor mange måneder ønsker du å sette opp resultatbudsjett for?:</t>
  </si>
  <si>
    <t>RESULTATBUDSJETT</t>
  </si>
  <si>
    <t>Driftsinntekter</t>
  </si>
  <si>
    <t>Salgsinntekt</t>
  </si>
  <si>
    <t>Annen driftsinntekt</t>
  </si>
  <si>
    <t>Sum driftsinntekter</t>
  </si>
  <si>
    <t>Driftskostnader</t>
  </si>
  <si>
    <t>Lønnskostnad</t>
  </si>
  <si>
    <t>Sosiale kostnader</t>
  </si>
  <si>
    <t xml:space="preserve">     Feriepenger</t>
  </si>
  <si>
    <t xml:space="preserve">     Arbeidsgiveravgift</t>
  </si>
  <si>
    <t xml:space="preserve">     Andre personalkostnader</t>
  </si>
  <si>
    <t>Avskrivning</t>
  </si>
  <si>
    <t>Annen driftskostnad</t>
  </si>
  <si>
    <t>Sum driftskostnader</t>
  </si>
  <si>
    <t>Driftsresultat</t>
  </si>
  <si>
    <t>Finansposter</t>
  </si>
  <si>
    <t>Rente- og annen finansinntekt</t>
  </si>
  <si>
    <t>Rente- og annen finanskostnad</t>
  </si>
  <si>
    <t>Sum finansposter</t>
  </si>
  <si>
    <t>Ordinært resultat før skattekostnad</t>
  </si>
  <si>
    <t>Kalkulatoriske kostnader</t>
  </si>
  <si>
    <t>Ord. resultat korrigert for kalkulat. kostn.</t>
  </si>
  <si>
    <t>Utskriftsmeny</t>
  </si>
  <si>
    <t>Klikk på knappene til høyre for å skrive ut</t>
  </si>
  <si>
    <t>Merverdiavgift</t>
  </si>
  <si>
    <t>Varekjøp</t>
  </si>
  <si>
    <t>Inndata for budsjettene</t>
  </si>
  <si>
    <t>Generelt om modellen</t>
  </si>
  <si>
    <t>Registerering av inndata</t>
  </si>
  <si>
    <t>Resultatbudsjett</t>
  </si>
  <si>
    <t>Likviditetsbudsjett</t>
  </si>
  <si>
    <t>Hjelp til modellen Likviditetsbudsjett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</si>
</sst>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_)"/>
    <numFmt numFmtId="165" formatCode="#,##0;[Red]\-#,##0;;"/>
    <numFmt numFmtId="166" formatCode="General_)"/>
    <numFmt numFmtId="167" formatCode="mmmm"/>
    <numFmt numFmtId="168" formatCode="0_ &quot;dg&quot;"/>
    <numFmt numFmtId="169" formatCode="mmmm;;"/>
    <numFmt numFmtId="170" formatCode="General_);;"/>
    <numFmt numFmtId="171" formatCode="dd/mm"/>
    <numFmt numFmtId="172" formatCode="0.0\ %"/>
    <numFmt numFmtId="173" formatCode="0.0\ %;;"/>
    <numFmt numFmtId="174" formatCode="0\ %;;"/>
    <numFmt numFmtId="175" formatCode="0_ &quot;dg&quot;;;"/>
    <numFmt numFmtId="176" formatCode="General;;"/>
    <numFmt numFmtId="177" formatCode="0;;"/>
  </numFmts>
  <fonts count="44">
    <font>
      <sz val="10"/>
      <name val="Arial"/>
    </font>
    <font>
      <sz val="10"/>
      <name val="Arial"/>
      <family val="2"/>
    </font>
    <font>
      <i/>
      <sz val="10"/>
      <name val="Times New Roman"/>
      <family val="1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i/>
      <sz val="9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10"/>
      <color indexed="12"/>
      <name val="Arial"/>
      <family val="2"/>
    </font>
    <font>
      <b/>
      <i/>
      <sz val="10"/>
      <color indexed="8"/>
      <name val="Arial"/>
      <family val="2"/>
    </font>
    <font>
      <sz val="8"/>
      <color indexed="10"/>
      <name val="Arial"/>
      <family val="2"/>
    </font>
    <font>
      <sz val="10"/>
      <name val="Times New Roman"/>
      <family val="1"/>
    </font>
    <font>
      <sz val="11"/>
      <color indexed="22"/>
      <name val="Arial"/>
      <family val="2"/>
    </font>
    <font>
      <sz val="10"/>
      <color indexed="22"/>
      <name val="Arial"/>
      <family val="2"/>
    </font>
    <font>
      <sz val="26"/>
      <color indexed="9"/>
      <name val="Arial"/>
      <family val="2"/>
    </font>
    <font>
      <b/>
      <sz val="11"/>
      <color indexed="9"/>
      <name val="Arial"/>
      <family val="2"/>
    </font>
    <font>
      <b/>
      <sz val="14"/>
      <color indexed="9"/>
      <name val="Arial"/>
      <family val="2"/>
    </font>
    <font>
      <b/>
      <sz val="20"/>
      <color indexed="9"/>
      <name val="Arial"/>
      <family val="2"/>
    </font>
    <font>
      <sz val="10"/>
      <color indexed="9"/>
      <name val="Arial"/>
      <family val="2"/>
    </font>
    <font>
      <sz val="8"/>
      <color indexed="81"/>
      <name val="Tahoma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b/>
      <sz val="20"/>
      <name val="Arial"/>
      <family val="2"/>
    </font>
    <font>
      <sz val="10"/>
      <color theme="0" tint="-0.249977111117893"/>
      <name val="Arial"/>
      <family val="2"/>
    </font>
    <font>
      <sz val="10"/>
      <color theme="1"/>
      <name val="Arial"/>
      <family val="2"/>
    </font>
    <font>
      <b/>
      <sz val="10"/>
      <color rgb="FF005DF4"/>
      <name val="Arial"/>
      <family val="2"/>
    </font>
    <font>
      <sz val="10"/>
      <color rgb="FF005DF4"/>
      <name val="Arial"/>
      <family val="2"/>
    </font>
    <font>
      <b/>
      <sz val="14"/>
      <name val="Arial"/>
      <family val="2"/>
    </font>
    <font>
      <sz val="10"/>
      <color rgb="FFFF0000"/>
      <name val="Arial"/>
    </font>
    <font>
      <b/>
      <sz val="14"/>
      <name val="Calibri"/>
      <family val="2"/>
      <scheme val="minor"/>
    </font>
    <font>
      <sz val="10"/>
      <name val="Calibri"/>
      <scheme val="minor"/>
    </font>
    <font>
      <sz val="11"/>
      <name val="Calibri"/>
      <scheme val="minor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sz val="10"/>
      <color indexed="8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22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9">
    <xf numFmtId="0" fontId="0" fillId="0" borderId="0" xfId="0"/>
    <xf numFmtId="0" fontId="4" fillId="2" borderId="0" xfId="0" applyFont="1" applyFill="1" applyProtection="1"/>
    <xf numFmtId="0" fontId="4" fillId="0" borderId="0" xfId="0" applyFont="1" applyProtection="1"/>
    <xf numFmtId="0" fontId="7" fillId="3" borderId="0" xfId="0" applyFont="1" applyFill="1" applyBorder="1" applyProtection="1"/>
    <xf numFmtId="0" fontId="7" fillId="0" borderId="0" xfId="0" applyFont="1" applyProtection="1"/>
    <xf numFmtId="0" fontId="9" fillId="3" borderId="0" xfId="0" applyFont="1" applyFill="1" applyBorder="1" applyAlignment="1" applyProtection="1">
      <alignment horizontal="centerContinuous"/>
    </xf>
    <xf numFmtId="0" fontId="7" fillId="0" borderId="1" xfId="0" applyFont="1" applyBorder="1" applyProtection="1"/>
    <xf numFmtId="0" fontId="7" fillId="4" borderId="1" xfId="0" applyFont="1" applyFill="1" applyBorder="1" applyProtection="1"/>
    <xf numFmtId="169" fontId="5" fillId="4" borderId="2" xfId="0" applyNumberFormat="1" applyFont="1" applyFill="1" applyBorder="1" applyAlignment="1" applyProtection="1">
      <alignment horizontal="center"/>
    </xf>
    <xf numFmtId="165" fontId="10" fillId="0" borderId="2" xfId="0" applyNumberFormat="1" applyFont="1" applyBorder="1" applyProtection="1"/>
    <xf numFmtId="165" fontId="7" fillId="0" borderId="2" xfId="0" applyNumberFormat="1" applyFont="1" applyBorder="1" applyProtection="1"/>
    <xf numFmtId="0" fontId="5" fillId="0" borderId="1" xfId="0" applyFont="1" applyBorder="1" applyAlignment="1" applyProtection="1">
      <alignment horizontal="left"/>
    </xf>
    <xf numFmtId="169" fontId="7" fillId="0" borderId="1" xfId="0" applyNumberFormat="1" applyFont="1" applyBorder="1" applyAlignment="1" applyProtection="1">
      <alignment horizontal="left"/>
    </xf>
    <xf numFmtId="0" fontId="12" fillId="0" borderId="3" xfId="0" applyFont="1" applyBorder="1" applyProtection="1"/>
    <xf numFmtId="165" fontId="7" fillId="0" borderId="4" xfId="0" applyNumberFormat="1" applyFont="1" applyBorder="1" applyProtection="1"/>
    <xf numFmtId="165" fontId="7" fillId="4" borderId="5" xfId="0" applyNumberFormat="1" applyFont="1" applyFill="1" applyBorder="1" applyProtection="1"/>
    <xf numFmtId="165" fontId="5" fillId="4" borderId="6" xfId="0" applyNumberFormat="1" applyFont="1" applyFill="1" applyBorder="1" applyProtection="1"/>
    <xf numFmtId="165" fontId="7" fillId="4" borderId="7" xfId="0" applyNumberFormat="1" applyFont="1" applyFill="1" applyBorder="1" applyProtection="1"/>
    <xf numFmtId="165" fontId="7" fillId="4" borderId="0" xfId="0" applyNumberFormat="1" applyFont="1" applyFill="1" applyBorder="1" applyProtection="1"/>
    <xf numFmtId="0" fontId="4" fillId="4" borderId="0" xfId="0" applyFont="1" applyFill="1" applyProtection="1"/>
    <xf numFmtId="0" fontId="11" fillId="4" borderId="0" xfId="0" applyFont="1" applyFill="1" applyBorder="1" applyProtection="1"/>
    <xf numFmtId="0" fontId="7" fillId="4" borderId="0" xfId="0" applyFont="1" applyFill="1" applyBorder="1" applyProtection="1"/>
    <xf numFmtId="165" fontId="11" fillId="4" borderId="0" xfId="0" applyNumberFormat="1" applyFont="1" applyFill="1" applyBorder="1" applyProtection="1"/>
    <xf numFmtId="0" fontId="7" fillId="4" borderId="0" xfId="0" applyFont="1" applyFill="1" applyProtection="1"/>
    <xf numFmtId="165" fontId="4" fillId="4" borderId="0" xfId="0" applyNumberFormat="1" applyFont="1" applyFill="1" applyBorder="1" applyProtection="1"/>
    <xf numFmtId="0" fontId="7" fillId="5" borderId="1" xfId="0" applyFont="1" applyFill="1" applyBorder="1" applyProtection="1"/>
    <xf numFmtId="165" fontId="7" fillId="5" borderId="2" xfId="0" applyNumberFormat="1" applyFont="1" applyFill="1" applyBorder="1" applyProtection="1"/>
    <xf numFmtId="0" fontId="5" fillId="5" borderId="1" xfId="0" applyFont="1" applyFill="1" applyBorder="1" applyAlignment="1" applyProtection="1">
      <alignment horizontal="left"/>
    </xf>
    <xf numFmtId="169" fontId="7" fillId="5" borderId="1" xfId="0" applyNumberFormat="1" applyFont="1" applyFill="1" applyBorder="1" applyAlignment="1" applyProtection="1">
      <alignment horizontal="left"/>
    </xf>
    <xf numFmtId="0" fontId="12" fillId="5" borderId="3" xfId="0" applyFont="1" applyFill="1" applyBorder="1" applyProtection="1"/>
    <xf numFmtId="165" fontId="7" fillId="5" borderId="4" xfId="0" applyNumberFormat="1" applyFont="1" applyFill="1" applyBorder="1" applyProtection="1"/>
    <xf numFmtId="0" fontId="7" fillId="0" borderId="0" xfId="0" applyFont="1" applyBorder="1" applyProtection="1"/>
    <xf numFmtId="0" fontId="4" fillId="0" borderId="0" xfId="0" applyFont="1" applyBorder="1" applyProtection="1"/>
    <xf numFmtId="0" fontId="7" fillId="3" borderId="0" xfId="0" applyFont="1" applyFill="1" applyBorder="1" applyAlignment="1" applyProtection="1">
      <alignment horizontal="right"/>
    </xf>
    <xf numFmtId="0" fontId="7" fillId="3" borderId="0" xfId="0" quotePrefix="1" applyFont="1" applyFill="1" applyBorder="1" applyAlignment="1" applyProtection="1">
      <alignment horizontal="right"/>
    </xf>
    <xf numFmtId="0" fontId="18" fillId="4" borderId="0" xfId="0" applyFont="1" applyFill="1" applyProtection="1"/>
    <xf numFmtId="0" fontId="3" fillId="4" borderId="0" xfId="0" applyFont="1" applyFill="1" applyProtection="1"/>
    <xf numFmtId="165" fontId="16" fillId="6" borderId="5" xfId="0" applyNumberFormat="1" applyFont="1" applyFill="1" applyBorder="1" applyProtection="1">
      <protection locked="0"/>
    </xf>
    <xf numFmtId="165" fontId="16" fillId="6" borderId="0" xfId="0" applyNumberFormat="1" applyFont="1" applyFill="1" applyBorder="1" applyProtection="1">
      <protection locked="0"/>
    </xf>
    <xf numFmtId="165" fontId="5" fillId="4" borderId="8" xfId="0" applyNumberFormat="1" applyFont="1" applyFill="1" applyBorder="1" applyProtection="1"/>
    <xf numFmtId="165" fontId="5" fillId="4" borderId="5" xfId="0" applyNumberFormat="1" applyFont="1" applyFill="1" applyBorder="1" applyProtection="1"/>
    <xf numFmtId="165" fontId="16" fillId="6" borderId="9" xfId="0" applyNumberFormat="1" applyFont="1" applyFill="1" applyBorder="1" applyProtection="1">
      <protection locked="0"/>
    </xf>
    <xf numFmtId="165" fontId="16" fillId="6" borderId="10" xfId="0" applyNumberFormat="1" applyFont="1" applyFill="1" applyBorder="1" applyProtection="1">
      <protection locked="0"/>
    </xf>
    <xf numFmtId="0" fontId="22" fillId="7" borderId="0" xfId="0" applyFont="1" applyFill="1"/>
    <xf numFmtId="0" fontId="0" fillId="7" borderId="0" xfId="0" applyFill="1" applyBorder="1"/>
    <xf numFmtId="0" fontId="0" fillId="7" borderId="0" xfId="0" applyFill="1"/>
    <xf numFmtId="0" fontId="23" fillId="7" borderId="0" xfId="0" applyFont="1" applyFill="1"/>
    <xf numFmtId="0" fontId="20" fillId="4" borderId="0" xfId="0" applyFont="1" applyFill="1" applyProtection="1"/>
    <xf numFmtId="0" fontId="4" fillId="0" borderId="0" xfId="0" applyFont="1" applyFill="1" applyProtection="1"/>
    <xf numFmtId="0" fontId="4" fillId="0" borderId="0" xfId="0" quotePrefix="1" applyFont="1" applyBorder="1" applyAlignment="1" applyProtection="1">
      <alignment horizontal="left"/>
    </xf>
    <xf numFmtId="165" fontId="10" fillId="4" borderId="7" xfId="0" applyNumberFormat="1" applyFont="1" applyFill="1" applyBorder="1" applyProtection="1"/>
    <xf numFmtId="0" fontId="25" fillId="2" borderId="0" xfId="0" applyFont="1" applyFill="1" applyAlignment="1" applyProtection="1">
      <alignment horizontal="centerContinuous"/>
    </xf>
    <xf numFmtId="0" fontId="0" fillId="2" borderId="0" xfId="0" applyFill="1" applyProtection="1"/>
    <xf numFmtId="0" fontId="0" fillId="0" borderId="0" xfId="0" applyProtection="1"/>
    <xf numFmtId="165" fontId="16" fillId="4" borderId="7" xfId="0" applyNumberFormat="1" applyFont="1" applyFill="1" applyBorder="1" applyProtection="1"/>
    <xf numFmtId="165" fontId="16" fillId="4" borderId="19" xfId="0" applyNumberFormat="1" applyFont="1" applyFill="1" applyBorder="1" applyProtection="1"/>
    <xf numFmtId="0" fontId="7" fillId="2" borderId="0" xfId="0" applyFont="1" applyFill="1" applyProtection="1"/>
    <xf numFmtId="165" fontId="16" fillId="4" borderId="0" xfId="0" applyNumberFormat="1" applyFont="1" applyFill="1" applyBorder="1" applyProtection="1"/>
    <xf numFmtId="170" fontId="13" fillId="0" borderId="2" xfId="0" applyNumberFormat="1" applyFont="1" applyBorder="1" applyProtection="1"/>
    <xf numFmtId="169" fontId="5" fillId="0" borderId="1" xfId="0" applyNumberFormat="1" applyFont="1" applyBorder="1" applyAlignment="1" applyProtection="1">
      <alignment horizontal="center"/>
    </xf>
    <xf numFmtId="166" fontId="5" fillId="0" borderId="1" xfId="0" applyNumberFormat="1" applyFont="1" applyBorder="1" applyAlignment="1" applyProtection="1">
      <alignment horizontal="center"/>
    </xf>
    <xf numFmtId="166" fontId="7" fillId="0" borderId="0" xfId="0" applyNumberFormat="1" applyFont="1" applyProtection="1"/>
    <xf numFmtId="0" fontId="7" fillId="4" borderId="7" xfId="0" applyFont="1" applyFill="1" applyBorder="1" applyProtection="1"/>
    <xf numFmtId="0" fontId="7" fillId="4" borderId="5" xfId="0" applyFont="1" applyFill="1" applyBorder="1" applyProtection="1"/>
    <xf numFmtId="170" fontId="14" fillId="0" borderId="5" xfId="0" applyNumberFormat="1" applyFont="1" applyBorder="1" applyProtection="1"/>
    <xf numFmtId="166" fontId="7" fillId="0" borderId="20" xfId="0" applyNumberFormat="1" applyFont="1" applyBorder="1" applyProtection="1"/>
    <xf numFmtId="170" fontId="7" fillId="0" borderId="5" xfId="0" applyNumberFormat="1" applyFont="1" applyBorder="1" applyProtection="1"/>
    <xf numFmtId="165" fontId="7" fillId="0" borderId="20" xfId="0" applyNumberFormat="1" applyFont="1" applyBorder="1" applyProtection="1"/>
    <xf numFmtId="170" fontId="7" fillId="0" borderId="9" xfId="0" applyNumberFormat="1" applyFont="1" applyBorder="1" applyProtection="1"/>
    <xf numFmtId="165" fontId="7" fillId="0" borderId="21" xfId="0" applyNumberFormat="1" applyFont="1" applyBorder="1" applyProtection="1"/>
    <xf numFmtId="170" fontId="5" fillId="0" borderId="9" xfId="0" applyNumberFormat="1" applyFont="1" applyBorder="1" applyProtection="1"/>
    <xf numFmtId="165" fontId="5" fillId="0" borderId="21" xfId="0" applyNumberFormat="1" applyFont="1" applyBorder="1" applyProtection="1"/>
    <xf numFmtId="165" fontId="7" fillId="0" borderId="22" xfId="0" applyNumberFormat="1" applyFont="1" applyBorder="1" applyProtection="1"/>
    <xf numFmtId="177" fontId="16" fillId="4" borderId="0" xfId="0" applyNumberFormat="1" applyFont="1" applyFill="1" applyBorder="1" applyProtection="1"/>
    <xf numFmtId="164" fontId="5" fillId="0" borderId="23" xfId="0" applyNumberFormat="1" applyFont="1" applyBorder="1" applyAlignment="1" applyProtection="1">
      <alignment horizontal="left"/>
    </xf>
    <xf numFmtId="167" fontId="7" fillId="0" borderId="24" xfId="0" applyNumberFormat="1" applyFont="1" applyBorder="1" applyAlignment="1" applyProtection="1">
      <alignment horizontal="center"/>
    </xf>
    <xf numFmtId="169" fontId="5" fillId="0" borderId="25" xfId="0" applyNumberFormat="1" applyFont="1" applyBorder="1" applyAlignment="1" applyProtection="1">
      <alignment horizontal="center"/>
    </xf>
    <xf numFmtId="169" fontId="5" fillId="0" borderId="26" xfId="0" applyNumberFormat="1" applyFont="1" applyBorder="1" applyAlignment="1" applyProtection="1">
      <alignment horizontal="center"/>
    </xf>
    <xf numFmtId="164" fontId="7" fillId="0" borderId="27" xfId="0" applyNumberFormat="1" applyFont="1" applyBorder="1" applyAlignment="1" applyProtection="1">
      <alignment horizontal="left"/>
    </xf>
    <xf numFmtId="165" fontId="7" fillId="0" borderId="28" xfId="0" applyNumberFormat="1" applyFont="1" applyBorder="1" applyProtection="1"/>
    <xf numFmtId="0" fontId="7" fillId="0" borderId="27" xfId="0" applyFont="1" applyBorder="1" applyProtection="1"/>
    <xf numFmtId="0" fontId="7" fillId="0" borderId="29" xfId="0" applyFont="1" applyBorder="1" applyProtection="1"/>
    <xf numFmtId="165" fontId="7" fillId="0" borderId="30" xfId="0" applyNumberFormat="1" applyFont="1" applyBorder="1" applyProtection="1"/>
    <xf numFmtId="0" fontId="5" fillId="0" borderId="29" xfId="0" applyFont="1" applyBorder="1" applyProtection="1"/>
    <xf numFmtId="0" fontId="5" fillId="0" borderId="3" xfId="0" applyFont="1" applyBorder="1" applyProtection="1"/>
    <xf numFmtId="165" fontId="5" fillId="0" borderId="4" xfId="0" applyNumberFormat="1" applyFont="1" applyBorder="1" applyProtection="1"/>
    <xf numFmtId="165" fontId="5" fillId="0" borderId="30" xfId="0" applyNumberFormat="1" applyFont="1" applyBorder="1" applyProtection="1"/>
    <xf numFmtId="0" fontId="5" fillId="0" borderId="23" xfId="0" applyFont="1" applyBorder="1" applyProtection="1"/>
    <xf numFmtId="0" fontId="7" fillId="0" borderId="24" xfId="0" applyFont="1" applyBorder="1" applyProtection="1"/>
    <xf numFmtId="0" fontId="7" fillId="0" borderId="3" xfId="0" applyFont="1" applyBorder="1" applyProtection="1"/>
    <xf numFmtId="0" fontId="5" fillId="0" borderId="23" xfId="0" quotePrefix="1" applyFont="1" applyBorder="1" applyAlignment="1" applyProtection="1">
      <alignment horizontal="left"/>
    </xf>
    <xf numFmtId="0" fontId="7" fillId="0" borderId="31" xfId="0" applyFont="1" applyBorder="1" applyProtection="1"/>
    <xf numFmtId="0" fontId="7" fillId="0" borderId="32" xfId="0" applyFont="1" applyBorder="1" applyProtection="1"/>
    <xf numFmtId="0" fontId="7" fillId="0" borderId="12" xfId="0" applyFont="1" applyBorder="1" applyProtection="1"/>
    <xf numFmtId="9" fontId="7" fillId="0" borderId="14" xfId="0" applyNumberFormat="1" applyFont="1" applyBorder="1" applyProtection="1"/>
    <xf numFmtId="0" fontId="7" fillId="0" borderId="12" xfId="0" quotePrefix="1" applyFont="1" applyBorder="1" applyAlignment="1" applyProtection="1">
      <alignment horizontal="left"/>
    </xf>
    <xf numFmtId="0" fontId="7" fillId="0" borderId="13" xfId="0" applyFont="1" applyBorder="1" applyProtection="1"/>
    <xf numFmtId="0" fontId="7" fillId="0" borderId="33" xfId="0" applyFont="1" applyBorder="1" applyProtection="1"/>
    <xf numFmtId="165" fontId="7" fillId="0" borderId="34" xfId="0" applyNumberFormat="1" applyFont="1" applyBorder="1" applyProtection="1"/>
    <xf numFmtId="165" fontId="7" fillId="0" borderId="35" xfId="0" applyNumberFormat="1" applyFont="1" applyBorder="1" applyProtection="1"/>
    <xf numFmtId="174" fontId="7" fillId="0" borderId="14" xfId="0" applyNumberFormat="1" applyFont="1" applyBorder="1" applyProtection="1"/>
    <xf numFmtId="175" fontId="7" fillId="0" borderId="15" xfId="0" applyNumberFormat="1" applyFont="1" applyBorder="1" applyProtection="1"/>
    <xf numFmtId="0" fontId="5" fillId="0" borderId="27" xfId="0" applyFont="1" applyBorder="1" applyProtection="1"/>
    <xf numFmtId="165" fontId="10" fillId="0" borderId="28" xfId="0" applyNumberFormat="1" applyFont="1" applyBorder="1" applyProtection="1"/>
    <xf numFmtId="165" fontId="5" fillId="0" borderId="2" xfId="0" applyNumberFormat="1" applyFont="1" applyBorder="1" applyAlignment="1" applyProtection="1">
      <alignment horizontal="center"/>
    </xf>
    <xf numFmtId="165" fontId="5" fillId="0" borderId="28" xfId="0" applyNumberFormat="1" applyFont="1" applyBorder="1" applyAlignment="1" applyProtection="1">
      <alignment horizontal="center"/>
    </xf>
    <xf numFmtId="0" fontId="5" fillId="0" borderId="26" xfId="0" applyNumberFormat="1" applyFont="1" applyBorder="1" applyAlignment="1" applyProtection="1">
      <alignment horizontal="center"/>
    </xf>
    <xf numFmtId="0" fontId="4" fillId="4" borderId="11" xfId="0" applyFont="1" applyFill="1" applyBorder="1" applyProtection="1"/>
    <xf numFmtId="0" fontId="7" fillId="3" borderId="36" xfId="0" applyFont="1" applyFill="1" applyBorder="1" applyProtection="1"/>
    <xf numFmtId="0" fontId="7" fillId="3" borderId="36" xfId="0" applyFont="1" applyFill="1" applyBorder="1" applyAlignment="1" applyProtection="1">
      <alignment horizontal="right"/>
    </xf>
    <xf numFmtId="176" fontId="16" fillId="8" borderId="18" xfId="0" applyNumberFormat="1" applyFont="1" applyFill="1" applyBorder="1" applyAlignment="1" applyProtection="1">
      <alignment horizontal="left"/>
    </xf>
    <xf numFmtId="0" fontId="4" fillId="4" borderId="12" xfId="0" applyFont="1" applyFill="1" applyBorder="1" applyProtection="1"/>
    <xf numFmtId="165" fontId="16" fillId="8" borderId="14" xfId="0" applyNumberFormat="1" applyFont="1" applyFill="1" applyBorder="1" applyProtection="1"/>
    <xf numFmtId="175" fontId="16" fillId="8" borderId="14" xfId="0" applyNumberFormat="1" applyFont="1" applyFill="1" applyBorder="1" applyProtection="1"/>
    <xf numFmtId="174" fontId="16" fillId="8" borderId="14" xfId="1" applyNumberFormat="1" applyFont="1" applyFill="1" applyBorder="1" applyProtection="1"/>
    <xf numFmtId="9" fontId="16" fillId="8" borderId="14" xfId="1" applyFont="1" applyFill="1" applyBorder="1" applyProtection="1"/>
    <xf numFmtId="173" fontId="16" fillId="8" borderId="14" xfId="1" applyNumberFormat="1" applyFont="1" applyFill="1" applyBorder="1" applyProtection="1"/>
    <xf numFmtId="38" fontId="16" fillId="8" borderId="14" xfId="0" applyNumberFormat="1" applyFont="1" applyFill="1" applyBorder="1" applyAlignment="1" applyProtection="1">
      <alignment horizontal="right"/>
    </xf>
    <xf numFmtId="0" fontId="5" fillId="4" borderId="27" xfId="0" applyFont="1" applyFill="1" applyBorder="1" applyProtection="1"/>
    <xf numFmtId="0" fontId="5" fillId="4" borderId="28" xfId="0" applyFont="1" applyFill="1" applyBorder="1" applyAlignment="1" applyProtection="1">
      <alignment horizontal="center"/>
    </xf>
    <xf numFmtId="0" fontId="16" fillId="4" borderId="27" xfId="0" applyFont="1" applyFill="1" applyBorder="1" applyProtection="1"/>
    <xf numFmtId="165" fontId="7" fillId="4" borderId="28" xfId="0" applyNumberFormat="1" applyFont="1" applyFill="1" applyBorder="1" applyProtection="1"/>
    <xf numFmtId="0" fontId="16" fillId="4" borderId="29" xfId="0" applyFont="1" applyFill="1" applyBorder="1" applyProtection="1"/>
    <xf numFmtId="0" fontId="7" fillId="4" borderId="3" xfId="0" applyFont="1" applyFill="1" applyBorder="1" applyProtection="1"/>
    <xf numFmtId="165" fontId="7" fillId="4" borderId="30" xfId="0" applyNumberFormat="1" applyFont="1" applyFill="1" applyBorder="1" applyProtection="1"/>
    <xf numFmtId="0" fontId="5" fillId="5" borderId="23" xfId="0" applyFont="1" applyFill="1" applyBorder="1" applyProtection="1"/>
    <xf numFmtId="0" fontId="7" fillId="5" borderId="24" xfId="0" applyFont="1" applyFill="1" applyBorder="1" applyProtection="1"/>
    <xf numFmtId="169" fontId="5" fillId="5" borderId="25" xfId="0" applyNumberFormat="1" applyFont="1" applyFill="1" applyBorder="1" applyAlignment="1" applyProtection="1">
      <alignment horizontal="center"/>
    </xf>
    <xf numFmtId="0" fontId="5" fillId="5" borderId="26" xfId="0" applyFont="1" applyFill="1" applyBorder="1" applyAlignment="1" applyProtection="1">
      <alignment horizontal="center"/>
    </xf>
    <xf numFmtId="0" fontId="7" fillId="5" borderId="27" xfId="0" applyFont="1" applyFill="1" applyBorder="1" applyProtection="1"/>
    <xf numFmtId="165" fontId="7" fillId="5" borderId="28" xfId="0" applyNumberFormat="1" applyFont="1" applyFill="1" applyBorder="1" applyProtection="1"/>
    <xf numFmtId="0" fontId="7" fillId="5" borderId="29" xfId="0" applyFont="1" applyFill="1" applyBorder="1" applyProtection="1"/>
    <xf numFmtId="0" fontId="7" fillId="5" borderId="3" xfId="0" applyFont="1" applyFill="1" applyBorder="1" applyProtection="1"/>
    <xf numFmtId="165" fontId="7" fillId="5" borderId="30" xfId="0" applyNumberFormat="1" applyFont="1" applyFill="1" applyBorder="1" applyProtection="1"/>
    <xf numFmtId="164" fontId="5" fillId="5" borderId="23" xfId="0" applyNumberFormat="1" applyFont="1" applyFill="1" applyBorder="1" applyAlignment="1" applyProtection="1">
      <alignment horizontal="left"/>
    </xf>
    <xf numFmtId="167" fontId="7" fillId="5" borderId="24" xfId="0" applyNumberFormat="1" applyFont="1" applyFill="1" applyBorder="1" applyAlignment="1" applyProtection="1">
      <alignment horizontal="center"/>
    </xf>
    <xf numFmtId="164" fontId="7" fillId="5" borderId="27" xfId="0" applyNumberFormat="1" applyFont="1" applyFill="1" applyBorder="1" applyAlignment="1" applyProtection="1">
      <alignment horizontal="left"/>
    </xf>
    <xf numFmtId="169" fontId="7" fillId="5" borderId="27" xfId="0" applyNumberFormat="1" applyFont="1" applyFill="1" applyBorder="1" applyAlignment="1" applyProtection="1">
      <alignment horizontal="left"/>
    </xf>
    <xf numFmtId="0" fontId="5" fillId="5" borderId="29" xfId="0" applyFont="1" applyFill="1" applyBorder="1" applyProtection="1"/>
    <xf numFmtId="0" fontId="5" fillId="5" borderId="3" xfId="0" applyFont="1" applyFill="1" applyBorder="1" applyProtection="1"/>
    <xf numFmtId="165" fontId="5" fillId="5" borderId="4" xfId="0" applyNumberFormat="1" applyFont="1" applyFill="1" applyBorder="1" applyProtection="1"/>
    <xf numFmtId="165" fontId="5" fillId="5" borderId="30" xfId="0" applyNumberFormat="1" applyFont="1" applyFill="1" applyBorder="1" applyProtection="1"/>
    <xf numFmtId="0" fontId="4" fillId="3" borderId="11" xfId="0" applyFont="1" applyFill="1" applyBorder="1" applyAlignment="1" applyProtection="1">
      <alignment horizontal="left"/>
    </xf>
    <xf numFmtId="176" fontId="16" fillId="8" borderId="18" xfId="0" applyNumberFormat="1" applyFont="1" applyFill="1" applyBorder="1" applyProtection="1"/>
    <xf numFmtId="165" fontId="10" fillId="5" borderId="28" xfId="0" applyNumberFormat="1" applyFont="1" applyFill="1" applyBorder="1" applyProtection="1"/>
    <xf numFmtId="171" fontId="7" fillId="5" borderId="27" xfId="0" applyNumberFormat="1" applyFont="1" applyFill="1" applyBorder="1" applyAlignment="1" applyProtection="1">
      <alignment horizontal="left"/>
    </xf>
    <xf numFmtId="0" fontId="7" fillId="4" borderId="12" xfId="0" applyFont="1" applyFill="1" applyBorder="1" applyProtection="1"/>
    <xf numFmtId="38" fontId="8" fillId="8" borderId="14" xfId="0" applyNumberFormat="1" applyFont="1" applyFill="1" applyBorder="1" applyProtection="1"/>
    <xf numFmtId="0" fontId="7" fillId="4" borderId="13" xfId="0" applyFont="1" applyFill="1" applyBorder="1" applyProtection="1"/>
    <xf numFmtId="0" fontId="7" fillId="3" borderId="33" xfId="0" applyFont="1" applyFill="1" applyBorder="1" applyProtection="1"/>
    <xf numFmtId="0" fontId="7" fillId="3" borderId="33" xfId="0" quotePrefix="1" applyFont="1" applyFill="1" applyBorder="1" applyAlignment="1" applyProtection="1">
      <alignment horizontal="right"/>
    </xf>
    <xf numFmtId="165" fontId="16" fillId="4" borderId="33" xfId="0" applyNumberFormat="1" applyFont="1" applyFill="1" applyBorder="1" applyProtection="1"/>
    <xf numFmtId="38" fontId="8" fillId="8" borderId="15" xfId="0" applyNumberFormat="1" applyFont="1" applyFill="1" applyBorder="1" applyProtection="1"/>
    <xf numFmtId="166" fontId="5" fillId="3" borderId="23" xfId="0" applyNumberFormat="1" applyFont="1" applyFill="1" applyBorder="1" applyAlignment="1" applyProtection="1">
      <alignment horizontal="left"/>
    </xf>
    <xf numFmtId="169" fontId="5" fillId="4" borderId="25" xfId="0" applyNumberFormat="1" applyFont="1" applyFill="1" applyBorder="1" applyAlignment="1" applyProtection="1">
      <alignment horizontal="center"/>
    </xf>
    <xf numFmtId="0" fontId="5" fillId="4" borderId="26" xfId="0" applyFont="1" applyFill="1" applyBorder="1" applyAlignment="1" applyProtection="1">
      <alignment horizontal="center"/>
    </xf>
    <xf numFmtId="166" fontId="14" fillId="4" borderId="12" xfId="0" applyNumberFormat="1" applyFont="1" applyFill="1" applyBorder="1" applyAlignment="1" applyProtection="1">
      <alignment horizontal="left"/>
    </xf>
    <xf numFmtId="0" fontId="7" fillId="4" borderId="37" xfId="0" applyFont="1" applyFill="1" applyBorder="1" applyProtection="1"/>
    <xf numFmtId="166" fontId="16" fillId="4" borderId="12" xfId="0" applyNumberFormat="1" applyFont="1" applyFill="1" applyBorder="1" applyAlignment="1" applyProtection="1">
      <alignment horizontal="left"/>
    </xf>
    <xf numFmtId="165" fontId="7" fillId="4" borderId="37" xfId="0" applyNumberFormat="1" applyFont="1" applyFill="1" applyBorder="1" applyProtection="1"/>
    <xf numFmtId="166" fontId="16" fillId="4" borderId="16" xfId="0" applyNumberFormat="1" applyFont="1" applyFill="1" applyBorder="1" applyAlignment="1" applyProtection="1">
      <alignment horizontal="left"/>
    </xf>
    <xf numFmtId="166" fontId="17" fillId="4" borderId="16" xfId="0" quotePrefix="1" applyNumberFormat="1" applyFont="1" applyFill="1" applyBorder="1" applyAlignment="1" applyProtection="1">
      <alignment horizontal="left"/>
    </xf>
    <xf numFmtId="165" fontId="5" fillId="4" borderId="38" xfId="0" applyNumberFormat="1" applyFont="1" applyFill="1" applyBorder="1" applyProtection="1"/>
    <xf numFmtId="166" fontId="17" fillId="4" borderId="12" xfId="0" applyNumberFormat="1" applyFont="1" applyFill="1" applyBorder="1" applyAlignment="1" applyProtection="1">
      <alignment horizontal="left"/>
    </xf>
    <xf numFmtId="166" fontId="16" fillId="4" borderId="12" xfId="0" applyNumberFormat="1" applyFont="1" applyFill="1" applyBorder="1" applyAlignment="1" applyProtection="1">
      <alignment horizontal="left"/>
      <protection locked="0"/>
    </xf>
    <xf numFmtId="166" fontId="16" fillId="4" borderId="16" xfId="0" applyNumberFormat="1" applyFont="1" applyFill="1" applyBorder="1" applyAlignment="1" applyProtection="1">
      <alignment horizontal="left"/>
      <protection locked="0"/>
    </xf>
    <xf numFmtId="166" fontId="17" fillId="4" borderId="16" xfId="0" applyNumberFormat="1" applyFont="1" applyFill="1" applyBorder="1" applyAlignment="1" applyProtection="1">
      <alignment horizontal="left"/>
    </xf>
    <xf numFmtId="166" fontId="17" fillId="4" borderId="13" xfId="0" applyNumberFormat="1" applyFont="1" applyFill="1" applyBorder="1" applyAlignment="1" applyProtection="1">
      <alignment horizontal="left"/>
    </xf>
    <xf numFmtId="165" fontId="5" fillId="4" borderId="39" xfId="0" applyNumberFormat="1" applyFont="1" applyFill="1" applyBorder="1" applyProtection="1"/>
    <xf numFmtId="165" fontId="5" fillId="4" borderId="40" xfId="0" applyNumberFormat="1" applyFont="1" applyFill="1" applyBorder="1" applyProtection="1"/>
    <xf numFmtId="170" fontId="13" fillId="0" borderId="41" xfId="0" applyNumberFormat="1" applyFont="1" applyBorder="1" applyProtection="1"/>
    <xf numFmtId="169" fontId="5" fillId="0" borderId="24" xfId="0" applyNumberFormat="1" applyFont="1" applyBorder="1" applyAlignment="1" applyProtection="1">
      <alignment horizontal="center"/>
    </xf>
    <xf numFmtId="166" fontId="5" fillId="0" borderId="32" xfId="0" applyNumberFormat="1" applyFont="1" applyBorder="1" applyAlignment="1" applyProtection="1">
      <alignment horizontal="center"/>
    </xf>
    <xf numFmtId="170" fontId="15" fillId="0" borderId="42" xfId="0" applyNumberFormat="1" applyFont="1" applyBorder="1" applyProtection="1"/>
    <xf numFmtId="166" fontId="7" fillId="0" borderId="14" xfId="0" applyNumberFormat="1" applyFont="1" applyBorder="1" applyProtection="1"/>
    <xf numFmtId="170" fontId="7" fillId="0" borderId="42" xfId="0" applyNumberFormat="1" applyFont="1" applyBorder="1" applyProtection="1"/>
    <xf numFmtId="165" fontId="7" fillId="0" borderId="14" xfId="0" applyNumberFormat="1" applyFont="1" applyBorder="1" applyProtection="1"/>
    <xf numFmtId="170" fontId="7" fillId="0" borderId="43" xfId="0" applyNumberFormat="1" applyFont="1" applyBorder="1" applyProtection="1"/>
    <xf numFmtId="165" fontId="7" fillId="0" borderId="17" xfId="0" applyNumberFormat="1" applyFont="1" applyBorder="1" applyProtection="1"/>
    <xf numFmtId="170" fontId="5" fillId="0" borderId="43" xfId="0" applyNumberFormat="1" applyFont="1" applyBorder="1" applyProtection="1"/>
    <xf numFmtId="165" fontId="5" fillId="0" borderId="17" xfId="0" applyNumberFormat="1" applyFont="1" applyBorder="1" applyProtection="1"/>
    <xf numFmtId="170" fontId="7" fillId="0" borderId="44" xfId="0" applyNumberFormat="1" applyFont="1" applyBorder="1" applyProtection="1"/>
    <xf numFmtId="165" fontId="7" fillId="0" borderId="45" xfId="0" applyNumberFormat="1" applyFont="1" applyBorder="1" applyProtection="1"/>
    <xf numFmtId="165" fontId="7" fillId="0" borderId="15" xfId="0" applyNumberFormat="1" applyFont="1" applyBorder="1" applyProtection="1"/>
    <xf numFmtId="38" fontId="18" fillId="8" borderId="14" xfId="0" applyNumberFormat="1" applyFont="1" applyFill="1" applyBorder="1" applyProtection="1"/>
    <xf numFmtId="166" fontId="16" fillId="4" borderId="12" xfId="0" quotePrefix="1" applyNumberFormat="1" applyFont="1" applyFill="1" applyBorder="1" applyAlignment="1" applyProtection="1">
      <alignment horizontal="left"/>
    </xf>
    <xf numFmtId="166" fontId="16" fillId="4" borderId="42" xfId="0" quotePrefix="1" applyNumberFormat="1" applyFont="1" applyFill="1" applyBorder="1" applyAlignment="1" applyProtection="1">
      <alignment horizontal="left"/>
    </xf>
    <xf numFmtId="166" fontId="5" fillId="4" borderId="16" xfId="0" quotePrefix="1" applyNumberFormat="1" applyFont="1" applyFill="1" applyBorder="1" applyAlignment="1" applyProtection="1">
      <alignment horizontal="left"/>
    </xf>
    <xf numFmtId="165" fontId="5" fillId="4" borderId="46" xfId="0" applyNumberFormat="1" applyFont="1" applyFill="1" applyBorder="1" applyProtection="1"/>
    <xf numFmtId="166" fontId="5" fillId="4" borderId="12" xfId="0" quotePrefix="1" applyNumberFormat="1" applyFont="1" applyFill="1" applyBorder="1" applyAlignment="1" applyProtection="1">
      <alignment horizontal="left"/>
    </xf>
    <xf numFmtId="165" fontId="5" fillId="4" borderId="37" xfId="0" applyNumberFormat="1" applyFont="1" applyFill="1" applyBorder="1" applyProtection="1"/>
    <xf numFmtId="166" fontId="7" fillId="4" borderId="16" xfId="0" quotePrefix="1" applyNumberFormat="1" applyFont="1" applyFill="1" applyBorder="1" applyAlignment="1" applyProtection="1">
      <alignment horizontal="left"/>
    </xf>
    <xf numFmtId="166" fontId="5" fillId="4" borderId="13" xfId="0" quotePrefix="1" applyNumberFormat="1" applyFont="1" applyFill="1" applyBorder="1" applyAlignment="1" applyProtection="1">
      <alignment horizontal="left"/>
    </xf>
    <xf numFmtId="165" fontId="5" fillId="4" borderId="4" xfId="0" applyNumberFormat="1" applyFont="1" applyFill="1" applyBorder="1" applyProtection="1"/>
    <xf numFmtId="165" fontId="5" fillId="4" borderId="47" xfId="0" applyNumberFormat="1" applyFont="1" applyFill="1" applyBorder="1" applyProtection="1"/>
    <xf numFmtId="165" fontId="5" fillId="4" borderId="30" xfId="0" applyNumberFormat="1" applyFont="1" applyFill="1" applyBorder="1" applyProtection="1"/>
    <xf numFmtId="0" fontId="30" fillId="4" borderId="0" xfId="0" applyFont="1" applyFill="1" applyBorder="1" applyAlignment="1" applyProtection="1">
      <alignment horizontal="left" vertical="top" wrapText="1"/>
    </xf>
    <xf numFmtId="0" fontId="31" fillId="9" borderId="0" xfId="0" applyFont="1" applyFill="1" applyAlignment="1" applyProtection="1">
      <alignment horizontal="left"/>
    </xf>
    <xf numFmtId="0" fontId="0" fillId="9" borderId="0" xfId="0" applyFill="1" applyProtection="1"/>
    <xf numFmtId="0" fontId="7" fillId="10" borderId="11" xfId="0" applyFont="1" applyFill="1" applyBorder="1" applyAlignment="1" applyProtection="1">
      <alignment horizontal="right"/>
    </xf>
    <xf numFmtId="38" fontId="16" fillId="11" borderId="0" xfId="0" applyNumberFormat="1" applyFont="1" applyFill="1" applyBorder="1" applyProtection="1"/>
    <xf numFmtId="0" fontId="7" fillId="10" borderId="12" xfId="0" applyFont="1" applyFill="1" applyBorder="1" applyAlignment="1" applyProtection="1">
      <alignment horizontal="right"/>
    </xf>
    <xf numFmtId="0" fontId="7" fillId="10" borderId="12" xfId="0" quotePrefix="1" applyFont="1" applyFill="1" applyBorder="1" applyAlignment="1" applyProtection="1">
      <alignment horizontal="right"/>
    </xf>
    <xf numFmtId="0" fontId="26" fillId="9" borderId="0" xfId="0" applyFont="1" applyFill="1" applyProtection="1"/>
    <xf numFmtId="0" fontId="7" fillId="10" borderId="16" xfId="0" applyFont="1" applyFill="1" applyBorder="1" applyAlignment="1" applyProtection="1">
      <alignment horizontal="right"/>
    </xf>
    <xf numFmtId="0" fontId="28" fillId="9" borderId="0" xfId="0" applyFont="1" applyFill="1" applyProtection="1"/>
    <xf numFmtId="0" fontId="7" fillId="10" borderId="13" xfId="0" applyFont="1" applyFill="1" applyBorder="1" applyAlignment="1" applyProtection="1">
      <alignment horizontal="right"/>
    </xf>
    <xf numFmtId="0" fontId="0" fillId="9" borderId="0" xfId="0" applyFill="1" applyBorder="1" applyProtection="1"/>
    <xf numFmtId="165" fontId="11" fillId="9" borderId="2" xfId="0" applyNumberFormat="1" applyFont="1" applyFill="1" applyBorder="1" applyProtection="1">
      <protection locked="0"/>
    </xf>
    <xf numFmtId="165" fontId="11" fillId="0" borderId="2" xfId="0" applyNumberFormat="1" applyFont="1" applyFill="1" applyBorder="1" applyProtection="1">
      <protection locked="0"/>
    </xf>
    <xf numFmtId="0" fontId="32" fillId="9" borderId="0" xfId="0" applyFont="1" applyFill="1" applyProtection="1"/>
    <xf numFmtId="38" fontId="16" fillId="0" borderId="48" xfId="0" applyNumberFormat="1" applyFont="1" applyFill="1" applyBorder="1" applyProtection="1">
      <protection locked="0"/>
    </xf>
    <xf numFmtId="38" fontId="16" fillId="0" borderId="37" xfId="0" applyNumberFormat="1" applyFont="1" applyFill="1" applyBorder="1" applyProtection="1">
      <protection locked="0"/>
    </xf>
    <xf numFmtId="9" fontId="16" fillId="0" borderId="37" xfId="1" applyFont="1" applyFill="1" applyBorder="1" applyProtection="1">
      <protection locked="0"/>
    </xf>
    <xf numFmtId="38" fontId="16" fillId="0" borderId="49" xfId="0" applyNumberFormat="1" applyFont="1" applyFill="1" applyBorder="1" applyProtection="1">
      <protection locked="0"/>
    </xf>
    <xf numFmtId="168" fontId="16" fillId="0" borderId="37" xfId="0" applyNumberFormat="1" applyFont="1" applyFill="1" applyBorder="1" applyProtection="1">
      <protection locked="0"/>
    </xf>
    <xf numFmtId="172" fontId="16" fillId="0" borderId="49" xfId="1" applyNumberFormat="1" applyFont="1" applyFill="1" applyBorder="1" applyProtection="1">
      <protection locked="0"/>
    </xf>
    <xf numFmtId="172" fontId="16" fillId="0" borderId="50" xfId="1" applyNumberFormat="1" applyFont="1" applyFill="1" applyBorder="1" applyProtection="1">
      <protection locked="0"/>
    </xf>
    <xf numFmtId="169" fontId="5" fillId="9" borderId="25" xfId="0" applyNumberFormat="1" applyFont="1" applyFill="1" applyBorder="1" applyAlignment="1" applyProtection="1">
      <alignment horizontal="center"/>
    </xf>
    <xf numFmtId="169" fontId="5" fillId="9" borderId="26" xfId="0" applyNumberFormat="1" applyFont="1" applyFill="1" applyBorder="1" applyAlignment="1" applyProtection="1">
      <alignment horizontal="center"/>
    </xf>
    <xf numFmtId="165" fontId="11" fillId="0" borderId="28" xfId="0" applyNumberFormat="1" applyFont="1" applyFill="1" applyBorder="1" applyProtection="1">
      <protection locked="0"/>
    </xf>
    <xf numFmtId="165" fontId="11" fillId="0" borderId="4" xfId="0" applyNumberFormat="1" applyFont="1" applyFill="1" applyBorder="1" applyProtection="1">
      <protection locked="0"/>
    </xf>
    <xf numFmtId="165" fontId="11" fillId="0" borderId="30" xfId="0" applyNumberFormat="1" applyFont="1" applyFill="1" applyBorder="1" applyProtection="1">
      <protection locked="0"/>
    </xf>
    <xf numFmtId="172" fontId="16" fillId="9" borderId="0" xfId="1" applyNumberFormat="1" applyFont="1" applyFill="1" applyBorder="1" applyProtection="1">
      <protection locked="0"/>
    </xf>
    <xf numFmtId="0" fontId="7" fillId="9" borderId="13" xfId="0" applyFont="1" applyFill="1" applyBorder="1" applyAlignment="1" applyProtection="1">
      <alignment horizontal="right"/>
    </xf>
    <xf numFmtId="0" fontId="33" fillId="9" borderId="44" xfId="0" applyFont="1" applyFill="1" applyBorder="1" applyAlignment="1" applyProtection="1">
      <alignment horizontal="right"/>
    </xf>
    <xf numFmtId="0" fontId="34" fillId="9" borderId="51" xfId="0" applyFont="1" applyFill="1" applyBorder="1" applyProtection="1"/>
    <xf numFmtId="0" fontId="33" fillId="9" borderId="42" xfId="0" applyFont="1" applyFill="1" applyBorder="1" applyAlignment="1" applyProtection="1">
      <alignment horizontal="right"/>
    </xf>
    <xf numFmtId="0" fontId="16" fillId="9" borderId="27" xfId="0" applyFont="1" applyFill="1" applyBorder="1" applyProtection="1"/>
    <xf numFmtId="0" fontId="7" fillId="9" borderId="1" xfId="0" applyFont="1" applyFill="1" applyBorder="1" applyProtection="1"/>
    <xf numFmtId="0" fontId="16" fillId="9" borderId="29" xfId="0" applyFont="1" applyFill="1" applyBorder="1" applyProtection="1"/>
    <xf numFmtId="0" fontId="7" fillId="9" borderId="3" xfId="0" applyFont="1" applyFill="1" applyBorder="1" applyProtection="1"/>
    <xf numFmtId="165" fontId="35" fillId="9" borderId="2" xfId="0" applyNumberFormat="1" applyFont="1" applyFill="1" applyBorder="1" applyProtection="1">
      <protection locked="0"/>
    </xf>
    <xf numFmtId="0" fontId="4" fillId="9" borderId="0" xfId="0" applyFont="1" applyFill="1" applyProtection="1"/>
    <xf numFmtId="0" fontId="36" fillId="9" borderId="0" xfId="0" applyFont="1" applyFill="1" applyAlignment="1" applyProtection="1">
      <alignment horizontal="left"/>
    </xf>
    <xf numFmtId="0" fontId="24" fillId="9" borderId="0" xfId="0" applyFont="1" applyFill="1" applyAlignment="1" applyProtection="1">
      <alignment horizontal="centerContinuous"/>
    </xf>
    <xf numFmtId="165" fontId="35" fillId="9" borderId="4" xfId="0" applyNumberFormat="1" applyFont="1" applyFill="1" applyBorder="1" applyProtection="1">
      <protection locked="0"/>
    </xf>
    <xf numFmtId="0" fontId="7" fillId="9" borderId="0" xfId="0" applyFont="1" applyFill="1" applyProtection="1"/>
    <xf numFmtId="0" fontId="7" fillId="9" borderId="11" xfId="0" quotePrefix="1" applyFont="1" applyFill="1" applyBorder="1" applyAlignment="1" applyProtection="1">
      <alignment horizontal="left"/>
    </xf>
    <xf numFmtId="0" fontId="7" fillId="9" borderId="36" xfId="0" applyFont="1" applyFill="1" applyBorder="1" applyProtection="1"/>
    <xf numFmtId="0" fontId="7" fillId="9" borderId="36" xfId="0" applyFont="1" applyFill="1" applyBorder="1" applyAlignment="1" applyProtection="1">
      <alignment horizontal="right"/>
    </xf>
    <xf numFmtId="176" fontId="16" fillId="9" borderId="36" xfId="0" applyNumberFormat="1" applyFont="1" applyFill="1" applyBorder="1" applyProtection="1"/>
    <xf numFmtId="0" fontId="7" fillId="9" borderId="18" xfId="0" applyFont="1" applyFill="1" applyBorder="1" applyProtection="1"/>
    <xf numFmtId="0" fontId="20" fillId="9" borderId="0" xfId="0" applyFont="1" applyFill="1" applyProtection="1"/>
    <xf numFmtId="0" fontId="21" fillId="9" borderId="0" xfId="0" applyFont="1" applyFill="1" applyProtection="1"/>
    <xf numFmtId="0" fontId="7" fillId="0" borderId="0" xfId="0" applyFont="1" applyFill="1" applyProtection="1"/>
    <xf numFmtId="0" fontId="7" fillId="9" borderId="11" xfId="0" applyFont="1" applyFill="1" applyBorder="1" applyAlignment="1" applyProtection="1">
      <alignment horizontal="left"/>
    </xf>
    <xf numFmtId="38" fontId="16" fillId="9" borderId="0" xfId="0" applyNumberFormat="1" applyFont="1" applyFill="1" applyBorder="1" applyProtection="1"/>
    <xf numFmtId="0" fontId="37" fillId="9" borderId="0" xfId="0" applyFont="1" applyFill="1" applyProtection="1"/>
    <xf numFmtId="0" fontId="33" fillId="9" borderId="0" xfId="0" quotePrefix="1" applyFont="1" applyFill="1" applyAlignment="1" applyProtection="1">
      <alignment vertical="top" wrapText="1"/>
    </xf>
    <xf numFmtId="0" fontId="33" fillId="9" borderId="0" xfId="0" applyFont="1" applyFill="1" applyAlignment="1" applyProtection="1">
      <alignment vertical="top"/>
    </xf>
    <xf numFmtId="0" fontId="0" fillId="0" borderId="36" xfId="0" applyBorder="1" applyProtection="1"/>
    <xf numFmtId="0" fontId="38" fillId="12" borderId="0" xfId="0" applyFont="1" applyFill="1" applyProtection="1"/>
    <xf numFmtId="0" fontId="39" fillId="12" borderId="0" xfId="0" applyFont="1" applyFill="1" applyProtection="1"/>
    <xf numFmtId="0" fontId="40" fillId="0" borderId="0" xfId="0" applyFont="1" applyProtection="1"/>
    <xf numFmtId="0" fontId="39" fillId="0" borderId="0" xfId="0" applyFont="1" applyProtection="1"/>
    <xf numFmtId="0" fontId="38" fillId="0" borderId="0" xfId="0" applyFont="1" applyFill="1" applyProtection="1"/>
    <xf numFmtId="0" fontId="39" fillId="0" borderId="0" xfId="0" applyFont="1" applyFill="1" applyProtection="1"/>
    <xf numFmtId="0" fontId="30" fillId="4" borderId="0" xfId="0" applyFont="1" applyFill="1" applyBorder="1" applyAlignment="1" applyProtection="1">
      <alignment horizontal="left" vertical="top" wrapText="1"/>
    </xf>
  </cellXfs>
  <cellStyles count="2">
    <cellStyle name="Normal" xfId="0" builtinId="0"/>
    <cellStyle name="Pros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5D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28575</xdr:rowOff>
    </xdr:from>
    <xdr:to>
      <xdr:col>0</xdr:col>
      <xdr:colOff>2329543</xdr:colOff>
      <xdr:row>12</xdr:row>
      <xdr:rowOff>38100</xdr:rowOff>
    </xdr:to>
    <xdr:sp macro="" textlink="">
      <xdr:nvSpPr>
        <xdr:cNvPr id="1032" name="Tekst 8"/>
        <xdr:cNvSpPr txBox="1">
          <a:spLocks noChangeArrowheads="1"/>
        </xdr:cNvSpPr>
      </xdr:nvSpPr>
      <xdr:spPr bwMode="auto">
        <a:xfrm>
          <a:off x="0" y="2171700"/>
          <a:ext cx="20383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b-NO" sz="1200" b="1" i="0" strike="noStrike">
              <a:solidFill>
                <a:srgbClr val="0000FF"/>
              </a:solidFill>
              <a:latin typeface="Arial"/>
              <a:cs typeface="Arial"/>
            </a:rPr>
            <a:t>Kundeopplysninger</a:t>
          </a:r>
        </a:p>
      </xdr:txBody>
    </xdr:sp>
    <xdr:clientData/>
  </xdr:twoCellAnchor>
  <xdr:twoCellAnchor>
    <xdr:from>
      <xdr:col>0</xdr:col>
      <xdr:colOff>0</xdr:colOff>
      <xdr:row>14</xdr:row>
      <xdr:rowOff>6350</xdr:rowOff>
    </xdr:from>
    <xdr:to>
      <xdr:col>0</xdr:col>
      <xdr:colOff>2873842</xdr:colOff>
      <xdr:row>16</xdr:row>
      <xdr:rowOff>28972</xdr:rowOff>
    </xdr:to>
    <xdr:sp macro="" textlink="">
      <xdr:nvSpPr>
        <xdr:cNvPr id="1033" name="Tekst 9"/>
        <xdr:cNvSpPr txBox="1">
          <a:spLocks noChangeArrowheads="1"/>
        </xdr:cNvSpPr>
      </xdr:nvSpPr>
      <xdr:spPr bwMode="auto">
        <a:xfrm>
          <a:off x="0" y="2809875"/>
          <a:ext cx="25050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b-NO" sz="1200" b="1" i="0" strike="noStrike">
              <a:solidFill>
                <a:srgbClr val="0000FF"/>
              </a:solidFill>
              <a:latin typeface="Arial"/>
              <a:cs typeface="Arial"/>
            </a:rPr>
            <a:t>Leverandøropplysninger</a:t>
          </a:r>
        </a:p>
      </xdr:txBody>
    </xdr:sp>
    <xdr:clientData/>
  </xdr:twoCellAnchor>
  <xdr:twoCellAnchor>
    <xdr:from>
      <xdr:col>0</xdr:col>
      <xdr:colOff>0</xdr:colOff>
      <xdr:row>3</xdr:row>
      <xdr:rowOff>9525</xdr:rowOff>
    </xdr:from>
    <xdr:to>
      <xdr:col>0</xdr:col>
      <xdr:colOff>2329543</xdr:colOff>
      <xdr:row>5</xdr:row>
      <xdr:rowOff>6477</xdr:rowOff>
    </xdr:to>
    <xdr:sp macro="" textlink="">
      <xdr:nvSpPr>
        <xdr:cNvPr id="1034" name="Tekst 10"/>
        <xdr:cNvSpPr txBox="1">
          <a:spLocks noChangeArrowheads="1"/>
        </xdr:cNvSpPr>
      </xdr:nvSpPr>
      <xdr:spPr bwMode="auto">
        <a:xfrm>
          <a:off x="0" y="1019175"/>
          <a:ext cx="20383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b-NO" sz="1200" b="1" i="0" strike="noStrike">
              <a:solidFill>
                <a:srgbClr val="0000FF"/>
              </a:solidFill>
              <a:latin typeface="Arial"/>
              <a:cs typeface="Arial"/>
            </a:rPr>
            <a:t>Generelle opplysninger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1647825</xdr:colOff>
          <xdr:row>0</xdr:row>
          <xdr:rowOff>295275</xdr:rowOff>
        </xdr:from>
        <xdr:to>
          <xdr:col>0</xdr:col>
          <xdr:colOff>3152775</xdr:colOff>
          <xdr:row>0</xdr:row>
          <xdr:rowOff>495300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295275</xdr:rowOff>
        </xdr:from>
        <xdr:to>
          <xdr:col>0</xdr:col>
          <xdr:colOff>1647825</xdr:colOff>
          <xdr:row>0</xdr:row>
          <xdr:rowOff>495300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Slett alle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1647825</xdr:colOff>
          <xdr:row>0</xdr:row>
          <xdr:rowOff>47625</xdr:rowOff>
        </xdr:from>
        <xdr:to>
          <xdr:col>0</xdr:col>
          <xdr:colOff>3152775</xdr:colOff>
          <xdr:row>0</xdr:row>
          <xdr:rowOff>276225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Innkjøpsbudsjett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4638675</xdr:colOff>
          <xdr:row>0</xdr:row>
          <xdr:rowOff>47625</xdr:rowOff>
        </xdr:from>
        <xdr:to>
          <xdr:col>2</xdr:col>
          <xdr:colOff>0</xdr:colOff>
          <xdr:row>0</xdr:row>
          <xdr:rowOff>276225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Likviditetsbudsjett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3162300</xdr:colOff>
          <xdr:row>0</xdr:row>
          <xdr:rowOff>47625</xdr:rowOff>
        </xdr:from>
        <xdr:to>
          <xdr:col>0</xdr:col>
          <xdr:colOff>4619625</xdr:colOff>
          <xdr:row>0</xdr:row>
          <xdr:rowOff>276225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Resultatbudsjett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3162300</xdr:colOff>
          <xdr:row>0</xdr:row>
          <xdr:rowOff>295275</xdr:rowOff>
        </xdr:from>
        <xdr:to>
          <xdr:col>0</xdr:col>
          <xdr:colOff>4657725</xdr:colOff>
          <xdr:row>0</xdr:row>
          <xdr:rowOff>495300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47625</xdr:rowOff>
        </xdr:from>
        <xdr:to>
          <xdr:col>0</xdr:col>
          <xdr:colOff>1647825</xdr:colOff>
          <xdr:row>0</xdr:row>
          <xdr:rowOff>276225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Salgsbudsjett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18</xdr:row>
      <xdr:rowOff>142874</xdr:rowOff>
    </xdr:from>
    <xdr:to>
      <xdr:col>0</xdr:col>
      <xdr:colOff>2873842</xdr:colOff>
      <xdr:row>21</xdr:row>
      <xdr:rowOff>154914</xdr:rowOff>
    </xdr:to>
    <xdr:sp macro="" textlink="">
      <xdr:nvSpPr>
        <xdr:cNvPr id="12" name="Tekst 9"/>
        <xdr:cNvSpPr txBox="1">
          <a:spLocks noChangeArrowheads="1"/>
        </xdr:cNvSpPr>
      </xdr:nvSpPr>
      <xdr:spPr bwMode="auto">
        <a:xfrm>
          <a:off x="0" y="3688291"/>
          <a:ext cx="2873842" cy="530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b-NO" sz="1200" b="1" i="0" strike="noStrike">
              <a:solidFill>
                <a:srgbClr val="0000FF"/>
              </a:solidFill>
              <a:latin typeface="Arial"/>
              <a:cs typeface="Arial"/>
            </a:rPr>
            <a:t>Registrering av varesalg og varekjøp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4676775</xdr:colOff>
          <xdr:row>0</xdr:row>
          <xdr:rowOff>295275</xdr:rowOff>
        </xdr:from>
        <xdr:to>
          <xdr:col>1</xdr:col>
          <xdr:colOff>1133475</xdr:colOff>
          <xdr:row>0</xdr:row>
          <xdr:rowOff>495300</xdr:rowOff>
        </xdr:to>
        <xdr:sp macro="" textlink="">
          <xdr:nvSpPr>
            <xdr:cNvPr id="1045" name="Butto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Hjelp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774700</xdr:colOff>
      <xdr:row>2</xdr:row>
      <xdr:rowOff>12700</xdr:rowOff>
    </xdr:from>
    <xdr:to>
      <xdr:col>7</xdr:col>
      <xdr:colOff>25400</xdr:colOff>
      <xdr:row>10</xdr:row>
      <xdr:rowOff>139700</xdr:rowOff>
    </xdr:to>
    <xdr:sp macro="[0]!melding_delbudsjett" textlink="">
      <xdr:nvSpPr>
        <xdr:cNvPr id="2080" name="Rectangle 25"/>
        <xdr:cNvSpPr>
          <a:spLocks noChangeArrowheads="1"/>
        </xdr:cNvSpPr>
      </xdr:nvSpPr>
      <xdr:spPr bwMode="auto">
        <a:xfrm>
          <a:off x="5905500" y="622300"/>
          <a:ext cx="9017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752475</xdr:colOff>
          <xdr:row>0</xdr:row>
          <xdr:rowOff>104775</xdr:rowOff>
        </xdr:from>
        <xdr:to>
          <xdr:col>4</xdr:col>
          <xdr:colOff>714375</xdr:colOff>
          <xdr:row>0</xdr:row>
          <xdr:rowOff>314325</xdr:rowOff>
        </xdr:to>
        <xdr:sp macro="" textlink="">
          <xdr:nvSpPr>
            <xdr:cNvPr id="2060" name="Button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104775</xdr:rowOff>
        </xdr:from>
        <xdr:to>
          <xdr:col>0</xdr:col>
          <xdr:colOff>1362075</xdr:colOff>
          <xdr:row>0</xdr:row>
          <xdr:rowOff>314325</xdr:rowOff>
        </xdr:to>
        <xdr:sp macro="" textlink="">
          <xdr:nvSpPr>
            <xdr:cNvPr id="2066" name="Button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Innkjøpsbudsjett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152400</xdr:colOff>
          <xdr:row>0</xdr:row>
          <xdr:rowOff>104775</xdr:rowOff>
        </xdr:from>
        <xdr:to>
          <xdr:col>3</xdr:col>
          <xdr:colOff>733425</xdr:colOff>
          <xdr:row>0</xdr:row>
          <xdr:rowOff>314325</xdr:rowOff>
        </xdr:to>
        <xdr:sp macro="" textlink="">
          <xdr:nvSpPr>
            <xdr:cNvPr id="2068" name="Button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Likviditetsbudsjett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1362075</xdr:colOff>
          <xdr:row>0</xdr:row>
          <xdr:rowOff>104775</xdr:rowOff>
        </xdr:from>
        <xdr:to>
          <xdr:col>2</xdr:col>
          <xdr:colOff>152400</xdr:colOff>
          <xdr:row>0</xdr:row>
          <xdr:rowOff>314325</xdr:rowOff>
        </xdr:to>
        <xdr:sp macro="" textlink="">
          <xdr:nvSpPr>
            <xdr:cNvPr id="2069" name="Button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Resultatbudsjett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723900</xdr:colOff>
          <xdr:row>0</xdr:row>
          <xdr:rowOff>104775</xdr:rowOff>
        </xdr:from>
        <xdr:to>
          <xdr:col>5</xdr:col>
          <xdr:colOff>638175</xdr:colOff>
          <xdr:row>0</xdr:row>
          <xdr:rowOff>314325</xdr:rowOff>
        </xdr:to>
        <xdr:sp macro="" textlink="">
          <xdr:nvSpPr>
            <xdr:cNvPr id="2071" name="Button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657225</xdr:colOff>
          <xdr:row>0</xdr:row>
          <xdr:rowOff>104775</xdr:rowOff>
        </xdr:from>
        <xdr:to>
          <xdr:col>7</xdr:col>
          <xdr:colOff>9525</xdr:colOff>
          <xdr:row>0</xdr:row>
          <xdr:rowOff>314325</xdr:rowOff>
        </xdr:to>
        <xdr:sp macro="" textlink="">
          <xdr:nvSpPr>
            <xdr:cNvPr id="2072" name="Button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Tilbake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787400</xdr:colOff>
      <xdr:row>1</xdr:row>
      <xdr:rowOff>254000</xdr:rowOff>
    </xdr:from>
    <xdr:to>
      <xdr:col>7</xdr:col>
      <xdr:colOff>38100</xdr:colOff>
      <xdr:row>10</xdr:row>
      <xdr:rowOff>139700</xdr:rowOff>
    </xdr:to>
    <xdr:sp macro="#REF!" textlink="">
      <xdr:nvSpPr>
        <xdr:cNvPr id="3109" name="Rectangle 23"/>
        <xdr:cNvSpPr>
          <a:spLocks noChangeArrowheads="1"/>
        </xdr:cNvSpPr>
      </xdr:nvSpPr>
      <xdr:spPr bwMode="auto">
        <a:xfrm>
          <a:off x="5918200" y="596900"/>
          <a:ext cx="901700" cy="139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762000</xdr:colOff>
      <xdr:row>2</xdr:row>
      <xdr:rowOff>12700</xdr:rowOff>
    </xdr:from>
    <xdr:to>
      <xdr:col>7</xdr:col>
      <xdr:colOff>12700</xdr:colOff>
      <xdr:row>10</xdr:row>
      <xdr:rowOff>139700</xdr:rowOff>
    </xdr:to>
    <xdr:sp macro="[0]!melding_delbudsjett" textlink="">
      <xdr:nvSpPr>
        <xdr:cNvPr id="3110" name="Rectangle 24"/>
        <xdr:cNvSpPr>
          <a:spLocks noChangeArrowheads="1"/>
        </xdr:cNvSpPr>
      </xdr:nvSpPr>
      <xdr:spPr bwMode="auto">
        <a:xfrm>
          <a:off x="5892800" y="622300"/>
          <a:ext cx="9017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0</xdr:col>
          <xdr:colOff>1323975</xdr:colOff>
          <xdr:row>0</xdr:row>
          <xdr:rowOff>314325</xdr:rowOff>
        </xdr:to>
        <xdr:sp macro="" textlink="">
          <xdr:nvSpPr>
            <xdr:cNvPr id="3086" name="Button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Salgsbudsjett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190500</xdr:colOff>
          <xdr:row>0</xdr:row>
          <xdr:rowOff>85725</xdr:rowOff>
        </xdr:from>
        <xdr:to>
          <xdr:col>3</xdr:col>
          <xdr:colOff>762000</xdr:colOff>
          <xdr:row>0</xdr:row>
          <xdr:rowOff>314325</xdr:rowOff>
        </xdr:to>
        <xdr:sp macro="" textlink="">
          <xdr:nvSpPr>
            <xdr:cNvPr id="3087" name="Button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Likviditetsbudsjett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1323975</xdr:colOff>
          <xdr:row>0</xdr:row>
          <xdr:rowOff>85725</xdr:rowOff>
        </xdr:from>
        <xdr:to>
          <xdr:col>2</xdr:col>
          <xdr:colOff>190500</xdr:colOff>
          <xdr:row>0</xdr:row>
          <xdr:rowOff>314325</xdr:rowOff>
        </xdr:to>
        <xdr:sp macro="" textlink="">
          <xdr:nvSpPr>
            <xdr:cNvPr id="3088" name="Button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Resultatbudsjett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771525</xdr:colOff>
          <xdr:row>0</xdr:row>
          <xdr:rowOff>85725</xdr:rowOff>
        </xdr:from>
        <xdr:to>
          <xdr:col>4</xdr:col>
          <xdr:colOff>723900</xdr:colOff>
          <xdr:row>0</xdr:row>
          <xdr:rowOff>314325</xdr:rowOff>
        </xdr:to>
        <xdr:sp macro="" textlink="">
          <xdr:nvSpPr>
            <xdr:cNvPr id="3091" name="Button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723900</xdr:colOff>
          <xdr:row>0</xdr:row>
          <xdr:rowOff>85725</xdr:rowOff>
        </xdr:from>
        <xdr:to>
          <xdr:col>5</xdr:col>
          <xdr:colOff>647700</xdr:colOff>
          <xdr:row>0</xdr:row>
          <xdr:rowOff>314325</xdr:rowOff>
        </xdr:to>
        <xdr:sp macro="" textlink="">
          <xdr:nvSpPr>
            <xdr:cNvPr id="3093" name="Button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676275</xdr:colOff>
          <xdr:row>0</xdr:row>
          <xdr:rowOff>104775</xdr:rowOff>
        </xdr:from>
        <xdr:to>
          <xdr:col>6</xdr:col>
          <xdr:colOff>809625</xdr:colOff>
          <xdr:row>0</xdr:row>
          <xdr:rowOff>314325</xdr:rowOff>
        </xdr:to>
        <xdr:sp macro="" textlink="">
          <xdr:nvSpPr>
            <xdr:cNvPr id="3094" name="Button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Tilbake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9</xdr:row>
      <xdr:rowOff>38100</xdr:rowOff>
    </xdr:from>
    <xdr:to>
      <xdr:col>0</xdr:col>
      <xdr:colOff>2761801</xdr:colOff>
      <xdr:row>10</xdr:row>
      <xdr:rowOff>6927</xdr:rowOff>
    </xdr:to>
    <xdr:sp macro="" textlink="">
      <xdr:nvSpPr>
        <xdr:cNvPr id="5126" name="Tekst 6"/>
        <xdr:cNvSpPr txBox="1">
          <a:spLocks noChangeArrowheads="1"/>
        </xdr:cNvSpPr>
      </xdr:nvSpPr>
      <xdr:spPr bwMode="auto">
        <a:xfrm>
          <a:off x="1076325" y="1647825"/>
          <a:ext cx="1343025" cy="142875"/>
        </a:xfrm>
        <a:prstGeom prst="rect">
          <a:avLst/>
        </a:prstGeom>
        <a:solidFill>
          <a:srgbClr val="C0C0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800" b="0" i="0" strike="noStrike">
              <a:solidFill>
                <a:srgbClr val="FF0000"/>
              </a:solidFill>
              <a:latin typeface="Arial"/>
              <a:cs typeface="Arial"/>
            </a:rPr>
            <a:t>Fra </a:t>
          </a:r>
          <a:r>
            <a:rPr lang="nb-NO" sz="800" b="0" i="1" strike="noStrike">
              <a:solidFill>
                <a:srgbClr val="FF0000"/>
              </a:solidFill>
              <a:latin typeface="Arial"/>
              <a:cs typeface="Arial"/>
            </a:rPr>
            <a:t>Salgsbudsjett</a:t>
          </a:r>
        </a:p>
      </xdr:txBody>
    </xdr:sp>
    <xdr:clientData/>
  </xdr:twoCellAnchor>
  <xdr:twoCellAnchor>
    <xdr:from>
      <xdr:col>0</xdr:col>
      <xdr:colOff>1228725</xdr:colOff>
      <xdr:row>13</xdr:row>
      <xdr:rowOff>9525</xdr:rowOff>
    </xdr:from>
    <xdr:to>
      <xdr:col>0</xdr:col>
      <xdr:colOff>2832562</xdr:colOff>
      <xdr:row>14</xdr:row>
      <xdr:rowOff>0</xdr:rowOff>
    </xdr:to>
    <xdr:sp macro="" textlink="">
      <xdr:nvSpPr>
        <xdr:cNvPr id="5128" name="Tekst 8"/>
        <xdr:cNvSpPr txBox="1">
          <a:spLocks noChangeArrowheads="1"/>
        </xdr:cNvSpPr>
      </xdr:nvSpPr>
      <xdr:spPr bwMode="auto">
        <a:xfrm>
          <a:off x="1076325" y="2266950"/>
          <a:ext cx="1400175" cy="171450"/>
        </a:xfrm>
        <a:prstGeom prst="rect">
          <a:avLst/>
        </a:prstGeom>
        <a:solidFill>
          <a:srgbClr val="C0C0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800" b="0" i="0" strike="noStrike">
              <a:solidFill>
                <a:srgbClr val="FF0000"/>
              </a:solidFill>
              <a:latin typeface="Arial"/>
              <a:cs typeface="Arial"/>
            </a:rPr>
            <a:t>Fra </a:t>
          </a:r>
          <a:r>
            <a:rPr lang="nb-NO" sz="800" b="0" i="1" strike="noStrike">
              <a:solidFill>
                <a:srgbClr val="FF0000"/>
              </a:solidFill>
              <a:latin typeface="Arial"/>
              <a:cs typeface="Arial"/>
            </a:rPr>
            <a:t>Varekjøpsbudsjett</a:t>
          </a:r>
        </a:p>
      </xdr:txBody>
    </xdr:sp>
    <xdr:clientData/>
  </xdr:twoCellAnchor>
  <xdr:twoCellAnchor>
    <xdr:from>
      <xdr:col>3</xdr:col>
      <xdr:colOff>825500</xdr:colOff>
      <xdr:row>2</xdr:row>
      <xdr:rowOff>12700</xdr:rowOff>
    </xdr:from>
    <xdr:to>
      <xdr:col>5</xdr:col>
      <xdr:colOff>812800</xdr:colOff>
      <xdr:row>5</xdr:row>
      <xdr:rowOff>25400</xdr:rowOff>
    </xdr:to>
    <xdr:sp macro="[0]!melding_delbudsjett" textlink="">
      <xdr:nvSpPr>
        <xdr:cNvPr id="5174" name="Rectangle 28"/>
        <xdr:cNvSpPr>
          <a:spLocks noChangeArrowheads="1"/>
        </xdr:cNvSpPr>
      </xdr:nvSpPr>
      <xdr:spPr bwMode="auto">
        <a:xfrm>
          <a:off x="5473700" y="622300"/>
          <a:ext cx="16637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123825</xdr:colOff>
          <xdr:row>0</xdr:row>
          <xdr:rowOff>66675</xdr:rowOff>
        </xdr:from>
        <xdr:to>
          <xdr:col>5</xdr:col>
          <xdr:colOff>104775</xdr:colOff>
          <xdr:row>0</xdr:row>
          <xdr:rowOff>314325</xdr:rowOff>
        </xdr:to>
        <xdr:sp macro="" textlink="">
          <xdr:nvSpPr>
            <xdr:cNvPr id="5135" name="Button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828675</xdr:colOff>
          <xdr:row>0</xdr:row>
          <xdr:rowOff>66675</xdr:rowOff>
        </xdr:from>
        <xdr:to>
          <xdr:col>4</xdr:col>
          <xdr:colOff>123825</xdr:colOff>
          <xdr:row>0</xdr:row>
          <xdr:rowOff>314325</xdr:rowOff>
        </xdr:to>
        <xdr:sp macro="" textlink="">
          <xdr:nvSpPr>
            <xdr:cNvPr id="5136" name="Button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1495425</xdr:colOff>
          <xdr:row>0</xdr:row>
          <xdr:rowOff>66675</xdr:rowOff>
        </xdr:from>
        <xdr:to>
          <xdr:col>1</xdr:col>
          <xdr:colOff>257175</xdr:colOff>
          <xdr:row>0</xdr:row>
          <xdr:rowOff>314325</xdr:rowOff>
        </xdr:to>
        <xdr:sp macro="" textlink="">
          <xdr:nvSpPr>
            <xdr:cNvPr id="5139" name="Button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Innkjøpsbudsjett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0</xdr:row>
          <xdr:rowOff>66675</xdr:rowOff>
        </xdr:from>
        <xdr:to>
          <xdr:col>2</xdr:col>
          <xdr:colOff>828675</xdr:colOff>
          <xdr:row>0</xdr:row>
          <xdr:rowOff>314325</xdr:rowOff>
        </xdr:to>
        <xdr:sp macro="" textlink="">
          <xdr:nvSpPr>
            <xdr:cNvPr id="5140" name="Button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Likviditetsbudsjett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66675</xdr:rowOff>
        </xdr:from>
        <xdr:to>
          <xdr:col>0</xdr:col>
          <xdr:colOff>1485900</xdr:colOff>
          <xdr:row>0</xdr:row>
          <xdr:rowOff>333375</xdr:rowOff>
        </xdr:to>
        <xdr:sp macro="" textlink="">
          <xdr:nvSpPr>
            <xdr:cNvPr id="5142" name="Button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Salgsbudsjett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114300</xdr:colOff>
          <xdr:row>0</xdr:row>
          <xdr:rowOff>66675</xdr:rowOff>
        </xdr:from>
        <xdr:to>
          <xdr:col>5</xdr:col>
          <xdr:colOff>828675</xdr:colOff>
          <xdr:row>0</xdr:row>
          <xdr:rowOff>333375</xdr:rowOff>
        </xdr:to>
        <xdr:sp macro="" textlink="">
          <xdr:nvSpPr>
            <xdr:cNvPr id="5146" name="Button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0</xdr:row>
          <xdr:rowOff>66675</xdr:rowOff>
        </xdr:from>
        <xdr:to>
          <xdr:col>7</xdr:col>
          <xdr:colOff>314325</xdr:colOff>
          <xdr:row>0</xdr:row>
          <xdr:rowOff>304800</xdr:rowOff>
        </xdr:to>
        <xdr:sp macro="" textlink="">
          <xdr:nvSpPr>
            <xdr:cNvPr id="5147" name="Button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Tilbake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1384300</xdr:colOff>
      <xdr:row>9</xdr:row>
      <xdr:rowOff>6350</xdr:rowOff>
    </xdr:from>
    <xdr:to>
      <xdr:col>0</xdr:col>
      <xdr:colOff>2946400</xdr:colOff>
      <xdr:row>9</xdr:row>
      <xdr:rowOff>130175</xdr:rowOff>
    </xdr:to>
    <xdr:sp macro="" textlink="">
      <xdr:nvSpPr>
        <xdr:cNvPr id="4102" name="Tekst 6"/>
        <xdr:cNvSpPr txBox="1">
          <a:spLocks noChangeArrowheads="1"/>
        </xdr:cNvSpPr>
      </xdr:nvSpPr>
      <xdr:spPr bwMode="auto">
        <a:xfrm>
          <a:off x="1219200" y="1819275"/>
          <a:ext cx="1371600" cy="123825"/>
        </a:xfrm>
        <a:prstGeom prst="rect">
          <a:avLst/>
        </a:prstGeom>
        <a:solidFill>
          <a:srgbClr val="C0C0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800" b="0" i="0" strike="noStrike">
              <a:solidFill>
                <a:srgbClr val="FF0000"/>
              </a:solidFill>
              <a:latin typeface="Arial"/>
              <a:cs typeface="Arial"/>
            </a:rPr>
            <a:t>Fra </a:t>
          </a:r>
          <a:r>
            <a:rPr lang="nb-NO" sz="800" b="0" i="1" strike="noStrike">
              <a:solidFill>
                <a:srgbClr val="FF0000"/>
              </a:solidFill>
              <a:latin typeface="Arial"/>
              <a:cs typeface="Arial"/>
            </a:rPr>
            <a:t>Innbetalingsbudsjett</a:t>
          </a:r>
        </a:p>
      </xdr:txBody>
    </xdr:sp>
    <xdr:clientData/>
  </xdr:twoCellAnchor>
  <xdr:twoCellAnchor>
    <xdr:from>
      <xdr:col>0</xdr:col>
      <xdr:colOff>1384300</xdr:colOff>
      <xdr:row>10</xdr:row>
      <xdr:rowOff>6350</xdr:rowOff>
    </xdr:from>
    <xdr:to>
      <xdr:col>0</xdr:col>
      <xdr:colOff>2937320</xdr:colOff>
      <xdr:row>10</xdr:row>
      <xdr:rowOff>139700</xdr:rowOff>
    </xdr:to>
    <xdr:sp macro="" textlink="">
      <xdr:nvSpPr>
        <xdr:cNvPr id="4103" name="Tekst 7"/>
        <xdr:cNvSpPr txBox="1">
          <a:spLocks noChangeArrowheads="1"/>
        </xdr:cNvSpPr>
      </xdr:nvSpPr>
      <xdr:spPr bwMode="auto">
        <a:xfrm>
          <a:off x="1219200" y="1981200"/>
          <a:ext cx="1362075" cy="133350"/>
        </a:xfrm>
        <a:prstGeom prst="rect">
          <a:avLst/>
        </a:prstGeom>
        <a:solidFill>
          <a:srgbClr val="C0C0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800" b="0" i="0" strike="noStrike">
              <a:solidFill>
                <a:srgbClr val="FF0000"/>
              </a:solidFill>
              <a:latin typeface="Arial"/>
              <a:cs typeface="Arial"/>
            </a:rPr>
            <a:t>Fra </a:t>
          </a:r>
          <a:r>
            <a:rPr lang="nb-NO" sz="800" b="0" i="1" strike="noStrike">
              <a:solidFill>
                <a:srgbClr val="FF0000"/>
              </a:solidFill>
              <a:latin typeface="Arial"/>
              <a:cs typeface="Arial"/>
            </a:rPr>
            <a:t>Innbetalingsbudsjett</a:t>
          </a:r>
        </a:p>
      </xdr:txBody>
    </xdr:sp>
    <xdr:clientData/>
  </xdr:twoCellAnchor>
  <xdr:twoCellAnchor>
    <xdr:from>
      <xdr:col>0</xdr:col>
      <xdr:colOff>1571625</xdr:colOff>
      <xdr:row>16</xdr:row>
      <xdr:rowOff>9525</xdr:rowOff>
    </xdr:from>
    <xdr:to>
      <xdr:col>0</xdr:col>
      <xdr:colOff>2950521</xdr:colOff>
      <xdr:row>17</xdr:row>
      <xdr:rowOff>0</xdr:rowOff>
    </xdr:to>
    <xdr:sp macro="" textlink="">
      <xdr:nvSpPr>
        <xdr:cNvPr id="4104" name="Tekst 8"/>
        <xdr:cNvSpPr txBox="1">
          <a:spLocks noChangeArrowheads="1"/>
        </xdr:cNvSpPr>
      </xdr:nvSpPr>
      <xdr:spPr bwMode="auto">
        <a:xfrm>
          <a:off x="1381125" y="2943225"/>
          <a:ext cx="1200150" cy="152400"/>
        </a:xfrm>
        <a:prstGeom prst="rect">
          <a:avLst/>
        </a:prstGeom>
        <a:solidFill>
          <a:srgbClr val="C0C0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800" b="0" i="0" strike="noStrike">
              <a:solidFill>
                <a:srgbClr val="FF0000"/>
              </a:solidFill>
              <a:latin typeface="Arial"/>
              <a:cs typeface="Arial"/>
            </a:rPr>
            <a:t>Fra </a:t>
          </a:r>
          <a:r>
            <a:rPr lang="nb-NO" sz="800" b="0" i="1" strike="noStrike">
              <a:solidFill>
                <a:srgbClr val="FF0000"/>
              </a:solidFill>
              <a:latin typeface="Arial"/>
              <a:cs typeface="Arial"/>
            </a:rPr>
            <a:t>Utbetalingsbudsjett</a:t>
          </a:r>
        </a:p>
      </xdr:txBody>
    </xdr:sp>
    <xdr:clientData/>
  </xdr:twoCellAnchor>
  <xdr:twoCellAnchor>
    <xdr:from>
      <xdr:col>0</xdr:col>
      <xdr:colOff>1571625</xdr:colOff>
      <xdr:row>16</xdr:row>
      <xdr:rowOff>139700</xdr:rowOff>
    </xdr:from>
    <xdr:to>
      <xdr:col>0</xdr:col>
      <xdr:colOff>2968625</xdr:colOff>
      <xdr:row>18</xdr:row>
      <xdr:rowOff>0</xdr:rowOff>
    </xdr:to>
    <xdr:sp macro="" textlink="">
      <xdr:nvSpPr>
        <xdr:cNvPr id="4105" name="Tekst 9"/>
        <xdr:cNvSpPr txBox="1">
          <a:spLocks noChangeArrowheads="1"/>
        </xdr:cNvSpPr>
      </xdr:nvSpPr>
      <xdr:spPr bwMode="auto">
        <a:xfrm>
          <a:off x="1381125" y="3086100"/>
          <a:ext cx="1219200" cy="171450"/>
        </a:xfrm>
        <a:prstGeom prst="rect">
          <a:avLst/>
        </a:prstGeom>
        <a:solidFill>
          <a:srgbClr val="C0C0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800" b="0" i="0" strike="noStrike">
              <a:solidFill>
                <a:srgbClr val="FF0000"/>
              </a:solidFill>
              <a:latin typeface="Arial"/>
              <a:cs typeface="Arial"/>
            </a:rPr>
            <a:t>Fra </a:t>
          </a:r>
          <a:r>
            <a:rPr lang="nb-NO" sz="800" b="0" i="1" strike="noStrike">
              <a:solidFill>
                <a:srgbClr val="FF0000"/>
              </a:solidFill>
              <a:latin typeface="Arial"/>
              <a:cs typeface="Arial"/>
            </a:rPr>
            <a:t>Utbetalingsbudsjett</a:t>
          </a:r>
        </a:p>
      </xdr:txBody>
    </xdr:sp>
    <xdr:clientData/>
  </xdr:twoCellAnchor>
  <xdr:twoCellAnchor>
    <xdr:from>
      <xdr:col>4</xdr:col>
      <xdr:colOff>25400</xdr:colOff>
      <xdr:row>2</xdr:row>
      <xdr:rowOff>0</xdr:rowOff>
    </xdr:from>
    <xdr:to>
      <xdr:col>5</xdr:col>
      <xdr:colOff>825500</xdr:colOff>
      <xdr:row>6</xdr:row>
      <xdr:rowOff>0</xdr:rowOff>
    </xdr:to>
    <xdr:sp macro="[0]!melding_delbudsjett" textlink="">
      <xdr:nvSpPr>
        <xdr:cNvPr id="4158" name="Rectangle 21"/>
        <xdr:cNvSpPr>
          <a:spLocks noChangeArrowheads="1"/>
        </xdr:cNvSpPr>
      </xdr:nvSpPr>
      <xdr:spPr bwMode="auto">
        <a:xfrm>
          <a:off x="5549900" y="622300"/>
          <a:ext cx="16383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647700</xdr:colOff>
          <xdr:row>0</xdr:row>
          <xdr:rowOff>47625</xdr:rowOff>
        </xdr:from>
        <xdr:to>
          <xdr:col>4</xdr:col>
          <xdr:colOff>609600</xdr:colOff>
          <xdr:row>0</xdr:row>
          <xdr:rowOff>333375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0</xdr:col>
          <xdr:colOff>1485900</xdr:colOff>
          <xdr:row>0</xdr:row>
          <xdr:rowOff>333375</xdr:rowOff>
        </xdr:to>
        <xdr:sp macro="" textlink="">
          <xdr:nvSpPr>
            <xdr:cNvPr id="4106" name="Button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Salgsbudsjett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1495425</xdr:colOff>
          <xdr:row>0</xdr:row>
          <xdr:rowOff>47625</xdr:rowOff>
        </xdr:from>
        <xdr:to>
          <xdr:col>1</xdr:col>
          <xdr:colOff>9525</xdr:colOff>
          <xdr:row>0</xdr:row>
          <xdr:rowOff>333375</xdr:rowOff>
        </xdr:to>
        <xdr:sp macro="" textlink="">
          <xdr:nvSpPr>
            <xdr:cNvPr id="4107" name="Button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Innkjøpsbudsjett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0</xdr:row>
          <xdr:rowOff>47625</xdr:rowOff>
        </xdr:from>
        <xdr:to>
          <xdr:col>2</xdr:col>
          <xdr:colOff>495300</xdr:colOff>
          <xdr:row>0</xdr:row>
          <xdr:rowOff>333375</xdr:rowOff>
        </xdr:to>
        <xdr:sp macro="" textlink="">
          <xdr:nvSpPr>
            <xdr:cNvPr id="4113" name="Button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Resultatbudsjett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495300</xdr:colOff>
          <xdr:row>0</xdr:row>
          <xdr:rowOff>47625</xdr:rowOff>
        </xdr:from>
        <xdr:to>
          <xdr:col>3</xdr:col>
          <xdr:colOff>647700</xdr:colOff>
          <xdr:row>0</xdr:row>
          <xdr:rowOff>333375</xdr:rowOff>
        </xdr:to>
        <xdr:sp macro="" textlink="">
          <xdr:nvSpPr>
            <xdr:cNvPr id="4114" name="Button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0</xdr:row>
          <xdr:rowOff>47625</xdr:rowOff>
        </xdr:from>
        <xdr:to>
          <xdr:col>5</xdr:col>
          <xdr:colOff>504825</xdr:colOff>
          <xdr:row>0</xdr:row>
          <xdr:rowOff>333375</xdr:rowOff>
        </xdr:to>
        <xdr:sp macro="" textlink="">
          <xdr:nvSpPr>
            <xdr:cNvPr id="4115" name="Button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523875</xdr:colOff>
          <xdr:row>0</xdr:row>
          <xdr:rowOff>47625</xdr:rowOff>
        </xdr:from>
        <xdr:to>
          <xdr:col>7</xdr:col>
          <xdr:colOff>0</xdr:colOff>
          <xdr:row>0</xdr:row>
          <xdr:rowOff>342900</xdr:rowOff>
        </xdr:to>
        <xdr:sp macro="" textlink="">
          <xdr:nvSpPr>
            <xdr:cNvPr id="4116" name="Button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Tilbake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685800</xdr:colOff>
          <xdr:row>2</xdr:row>
          <xdr:rowOff>0</xdr:rowOff>
        </xdr:from>
        <xdr:to>
          <xdr:col>6</xdr:col>
          <xdr:colOff>657225</xdr:colOff>
          <xdr:row>3</xdr:row>
          <xdr:rowOff>38100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Salgs- og innbetalingsbudsjett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685800</xdr:colOff>
          <xdr:row>3</xdr:row>
          <xdr:rowOff>104775</xdr:rowOff>
        </xdr:from>
        <xdr:to>
          <xdr:col>6</xdr:col>
          <xdr:colOff>657225</xdr:colOff>
          <xdr:row>5</xdr:row>
          <xdr:rowOff>9525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Innkjøps- og utbetalingsbudsjett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685800</xdr:colOff>
          <xdr:row>7</xdr:row>
          <xdr:rowOff>47625</xdr:rowOff>
        </xdr:from>
        <xdr:to>
          <xdr:col>6</xdr:col>
          <xdr:colOff>647700</xdr:colOff>
          <xdr:row>8</xdr:row>
          <xdr:rowOff>104775</xdr:rowOff>
        </xdr:to>
        <xdr:sp macro="" textlink="">
          <xdr:nvSpPr>
            <xdr:cNvPr id="6147" name="Button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Likviditetsbudsjett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685800</xdr:colOff>
          <xdr:row>5</xdr:row>
          <xdr:rowOff>76200</xdr:rowOff>
        </xdr:from>
        <xdr:to>
          <xdr:col>6</xdr:col>
          <xdr:colOff>647700</xdr:colOff>
          <xdr:row>6</xdr:row>
          <xdr:rowOff>142875</xdr:rowOff>
        </xdr:to>
        <xdr:sp macro="" textlink="">
          <xdr:nvSpPr>
            <xdr:cNvPr id="6148" name="Button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Resultatbudsjett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752475</xdr:colOff>
          <xdr:row>4</xdr:row>
          <xdr:rowOff>0</xdr:rowOff>
        </xdr:from>
        <xdr:to>
          <xdr:col>2</xdr:col>
          <xdr:colOff>409575</xdr:colOff>
          <xdr:row>8</xdr:row>
          <xdr:rowOff>76200</xdr:rowOff>
        </xdr:to>
        <xdr:sp macro="" textlink="">
          <xdr:nvSpPr>
            <xdr:cNvPr id="6152" name="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Klikk her for å gå tilbake til  innlegging av grunndata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74083</xdr:rowOff>
    </xdr:from>
    <xdr:to>
      <xdr:col>12</xdr:col>
      <xdr:colOff>152400</xdr:colOff>
      <xdr:row>34</xdr:row>
      <xdr:rowOff>116188</xdr:rowOff>
    </xdr:to>
    <xdr:pic>
      <xdr:nvPicPr>
        <xdr:cNvPr id="5" name="Bild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8000"/>
          <a:ext cx="10058400" cy="461410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495300</xdr:colOff>
          <xdr:row>0</xdr:row>
          <xdr:rowOff>123825</xdr:rowOff>
        </xdr:from>
        <xdr:to>
          <xdr:col>16</xdr:col>
          <xdr:colOff>542925</xdr:colOff>
          <xdr:row>1</xdr:row>
          <xdr:rowOff>200025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Tilbake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3</xdr:row>
      <xdr:rowOff>76200</xdr:rowOff>
    </xdr:from>
    <xdr:to>
      <xdr:col>14</xdr:col>
      <xdr:colOff>419100</xdr:colOff>
      <xdr:row>4</xdr:row>
      <xdr:rowOff>190500</xdr:rowOff>
    </xdr:to>
    <xdr:sp macro="" textlink="">
      <xdr:nvSpPr>
        <xdr:cNvPr id="3" name="TekstSylinder 2"/>
        <xdr:cNvSpPr txBox="1"/>
      </xdr:nvSpPr>
      <xdr:spPr>
        <a:xfrm>
          <a:off x="0" y="800100"/>
          <a:ext cx="1197610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Modellen kan benyttes til å sette opp resultat og likviditetsbudsjett for inntil 4 måneder.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Du må legge inn inndata under arkfanen "Grunndata". Modellen setter opp varesalgsbudsjett, innbetalingsbudsjett, varekjøpsbudsjett og utbetalingsbudsjett for varekjøp automatisk. Tallene fra disse budsjettene og fra de inndata du legger inn, hentes inn i resultat- og likviditetsbudsjettene automatisk.</a:t>
          </a:r>
          <a:endParaRPr lang="nb-NO" sz="1100"/>
        </a:p>
      </xdr:txBody>
    </xdr:sp>
    <xdr:clientData/>
  </xdr:twoCellAnchor>
  <xdr:twoCellAnchor>
    <xdr:from>
      <xdr:col>0</xdr:col>
      <xdr:colOff>25400</xdr:colOff>
      <xdr:row>6</xdr:row>
      <xdr:rowOff>38100</xdr:rowOff>
    </xdr:from>
    <xdr:to>
      <xdr:col>14</xdr:col>
      <xdr:colOff>762000</xdr:colOff>
      <xdr:row>7</xdr:row>
      <xdr:rowOff>50800</xdr:rowOff>
    </xdr:to>
    <xdr:sp macro="" textlink="">
      <xdr:nvSpPr>
        <xdr:cNvPr id="4" name="TekstSylinder 3"/>
        <xdr:cNvSpPr txBox="1"/>
      </xdr:nvSpPr>
      <xdr:spPr>
        <a:xfrm>
          <a:off x="25400" y="1498600"/>
          <a:ext cx="12293600" cy="256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Modellen åpner med skjermbildet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Grunndata,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arkfanen nederst til venstre. I det blå feltet øverst i bildet viser modellen flere valg, se den grå knapperaden. Her har jeg brukt tall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fra eksamen i Økonomistyring V2014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275167</xdr:colOff>
      <xdr:row>8</xdr:row>
      <xdr:rowOff>116419</xdr:rowOff>
    </xdr:from>
    <xdr:to>
      <xdr:col>14</xdr:col>
      <xdr:colOff>709083</xdr:colOff>
      <xdr:row>34</xdr:row>
      <xdr:rowOff>95250</xdr:rowOff>
    </xdr:to>
    <xdr:sp macro="" textlink="">
      <xdr:nvSpPr>
        <xdr:cNvPr id="6" name="TekstSylinder 5"/>
        <xdr:cNvSpPr txBox="1"/>
      </xdr:nvSpPr>
      <xdr:spPr>
        <a:xfrm>
          <a:off x="10181167" y="1989669"/>
          <a:ext cx="2084916" cy="4381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Inndata</a:t>
          </a:r>
        </a:p>
        <a:p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celle B6 står det 7 fordi juli er den første måneden i budsjettperioden.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Tallet 3 indikerer at det skal settes opp budsjett for 3 måneder.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Likviditetsreserven er kontanter, bankinnskudd og ledig kassekreditt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Utestående kundekrav, kredittid og andel kontantsalg er oppgitt  i oppgaven.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Leverandørgjeld og kredittid fra leverandører oppgitt i oppgaven.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Merk at siden vi her har registrert et tall for andel kontantsalg i celle B13, registrerer vi alt salg i linje 22.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Kredittkjøpet (alt er her på kreditt) registreres i linje 24.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381000</xdr:colOff>
      <xdr:row>9</xdr:row>
      <xdr:rowOff>84667</xdr:rowOff>
    </xdr:from>
    <xdr:to>
      <xdr:col>12</xdr:col>
      <xdr:colOff>254000</xdr:colOff>
      <xdr:row>14</xdr:row>
      <xdr:rowOff>148167</xdr:rowOff>
    </xdr:to>
    <xdr:cxnSp macro="">
      <xdr:nvCxnSpPr>
        <xdr:cNvPr id="7" name="Rett linje 6"/>
        <xdr:cNvCxnSpPr/>
      </xdr:nvCxnSpPr>
      <xdr:spPr bwMode="auto">
        <a:xfrm flipH="1">
          <a:off x="6159500" y="2127250"/>
          <a:ext cx="4000500" cy="910167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306918</xdr:colOff>
      <xdr:row>11</xdr:row>
      <xdr:rowOff>74083</xdr:rowOff>
    </xdr:from>
    <xdr:to>
      <xdr:col>12</xdr:col>
      <xdr:colOff>254000</xdr:colOff>
      <xdr:row>16</xdr:row>
      <xdr:rowOff>158750</xdr:rowOff>
    </xdr:to>
    <xdr:cxnSp macro="">
      <xdr:nvCxnSpPr>
        <xdr:cNvPr id="10" name="Rett linje 9"/>
        <xdr:cNvCxnSpPr/>
      </xdr:nvCxnSpPr>
      <xdr:spPr bwMode="auto">
        <a:xfrm flipH="1">
          <a:off x="6085418" y="2455333"/>
          <a:ext cx="4074582" cy="931334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306917</xdr:colOff>
      <xdr:row>13</xdr:row>
      <xdr:rowOff>74083</xdr:rowOff>
    </xdr:from>
    <xdr:to>
      <xdr:col>12</xdr:col>
      <xdr:colOff>232833</xdr:colOff>
      <xdr:row>17</xdr:row>
      <xdr:rowOff>127000</xdr:rowOff>
    </xdr:to>
    <xdr:cxnSp macro="">
      <xdr:nvCxnSpPr>
        <xdr:cNvPr id="14" name="Rett linje 13"/>
        <xdr:cNvCxnSpPr/>
      </xdr:nvCxnSpPr>
      <xdr:spPr bwMode="auto">
        <a:xfrm flipH="1">
          <a:off x="6085417" y="2794000"/>
          <a:ext cx="4053416" cy="7302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300567</xdr:colOff>
      <xdr:row>16</xdr:row>
      <xdr:rowOff>35983</xdr:rowOff>
    </xdr:from>
    <xdr:to>
      <xdr:col>12</xdr:col>
      <xdr:colOff>226483</xdr:colOff>
      <xdr:row>20</xdr:row>
      <xdr:rowOff>88900</xdr:rowOff>
    </xdr:to>
    <xdr:cxnSp macro="">
      <xdr:nvCxnSpPr>
        <xdr:cNvPr id="18" name="Rett linje 17"/>
        <xdr:cNvCxnSpPr/>
      </xdr:nvCxnSpPr>
      <xdr:spPr bwMode="auto">
        <a:xfrm flipH="1">
          <a:off x="6079067" y="3263900"/>
          <a:ext cx="4053416" cy="7302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338667</xdr:colOff>
      <xdr:row>19</xdr:row>
      <xdr:rowOff>40216</xdr:rowOff>
    </xdr:from>
    <xdr:to>
      <xdr:col>12</xdr:col>
      <xdr:colOff>209549</xdr:colOff>
      <xdr:row>21</xdr:row>
      <xdr:rowOff>116417</xdr:rowOff>
    </xdr:to>
    <xdr:cxnSp macro="">
      <xdr:nvCxnSpPr>
        <xdr:cNvPr id="19" name="Rett linje 18"/>
        <xdr:cNvCxnSpPr/>
      </xdr:nvCxnSpPr>
      <xdr:spPr bwMode="auto">
        <a:xfrm flipH="1">
          <a:off x="6117167" y="3776133"/>
          <a:ext cx="3998382" cy="414867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370417</xdr:colOff>
      <xdr:row>23</xdr:row>
      <xdr:rowOff>86783</xdr:rowOff>
    </xdr:from>
    <xdr:to>
      <xdr:col>12</xdr:col>
      <xdr:colOff>234949</xdr:colOff>
      <xdr:row>25</xdr:row>
      <xdr:rowOff>74083</xdr:rowOff>
    </xdr:to>
    <xdr:cxnSp macro="">
      <xdr:nvCxnSpPr>
        <xdr:cNvPr id="21" name="Rett linje 20"/>
        <xdr:cNvCxnSpPr/>
      </xdr:nvCxnSpPr>
      <xdr:spPr bwMode="auto">
        <a:xfrm flipH="1">
          <a:off x="6148917" y="4500033"/>
          <a:ext cx="3992032" cy="325967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6</xdr:col>
      <xdr:colOff>137583</xdr:colOff>
      <xdr:row>26</xdr:row>
      <xdr:rowOff>48683</xdr:rowOff>
    </xdr:from>
    <xdr:to>
      <xdr:col>12</xdr:col>
      <xdr:colOff>218016</xdr:colOff>
      <xdr:row>32</xdr:row>
      <xdr:rowOff>31750</xdr:rowOff>
    </xdr:to>
    <xdr:cxnSp macro="">
      <xdr:nvCxnSpPr>
        <xdr:cNvPr id="23" name="Rett linje 22"/>
        <xdr:cNvCxnSpPr/>
      </xdr:nvCxnSpPr>
      <xdr:spPr bwMode="auto">
        <a:xfrm flipH="1">
          <a:off x="5090583" y="4969933"/>
          <a:ext cx="5033433" cy="999067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6</xdr:col>
      <xdr:colOff>402167</xdr:colOff>
      <xdr:row>30</xdr:row>
      <xdr:rowOff>52917</xdr:rowOff>
    </xdr:from>
    <xdr:to>
      <xdr:col>12</xdr:col>
      <xdr:colOff>190500</xdr:colOff>
      <xdr:row>34</xdr:row>
      <xdr:rowOff>10583</xdr:rowOff>
    </xdr:to>
    <xdr:cxnSp macro="">
      <xdr:nvCxnSpPr>
        <xdr:cNvPr id="25" name="Rett linje 24"/>
        <xdr:cNvCxnSpPr/>
      </xdr:nvCxnSpPr>
      <xdr:spPr bwMode="auto">
        <a:xfrm flipH="1">
          <a:off x="5355167" y="5651500"/>
          <a:ext cx="4741333" cy="6350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 editAs="oneCell">
    <xdr:from>
      <xdr:col>0</xdr:col>
      <xdr:colOff>0</xdr:colOff>
      <xdr:row>38</xdr:row>
      <xdr:rowOff>169333</xdr:rowOff>
    </xdr:from>
    <xdr:to>
      <xdr:col>10</xdr:col>
      <xdr:colOff>254000</xdr:colOff>
      <xdr:row>68</xdr:row>
      <xdr:rowOff>116418</xdr:rowOff>
    </xdr:to>
    <xdr:pic>
      <xdr:nvPicPr>
        <xdr:cNvPr id="27" name="Bilde 26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2" b="1"/>
        <a:stretch/>
      </xdr:blipFill>
      <xdr:spPr>
        <a:xfrm>
          <a:off x="0" y="7196666"/>
          <a:ext cx="8509000" cy="502708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14</xdr:col>
      <xdr:colOff>736600</xdr:colOff>
      <xdr:row>38</xdr:row>
      <xdr:rowOff>86784</xdr:rowOff>
    </xdr:to>
    <xdr:sp macro="" textlink="">
      <xdr:nvSpPr>
        <xdr:cNvPr id="29" name="TekstSylinder 28"/>
        <xdr:cNvSpPr txBox="1"/>
      </xdr:nvSpPr>
      <xdr:spPr>
        <a:xfrm>
          <a:off x="0" y="6858000"/>
          <a:ext cx="12293600" cy="256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Eksamen i Økonomistyring V2014 hadde ikke resultatbudsjett, så tallene nedenfor er derfor laget ut fra de opplysningene som foreligger for likviditetsbudsjettet.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709083</xdr:colOff>
      <xdr:row>44</xdr:row>
      <xdr:rowOff>95250</xdr:rowOff>
    </xdr:from>
    <xdr:to>
      <xdr:col>14</xdr:col>
      <xdr:colOff>656167</xdr:colOff>
      <xdr:row>67</xdr:row>
      <xdr:rowOff>63500</xdr:rowOff>
    </xdr:to>
    <xdr:sp macro="" textlink="">
      <xdr:nvSpPr>
        <xdr:cNvPr id="30" name="TekstSylinder 29"/>
        <xdr:cNvSpPr txBox="1"/>
      </xdr:nvSpPr>
      <xdr:spPr>
        <a:xfrm>
          <a:off x="8964083" y="8138583"/>
          <a:ext cx="3249084" cy="3862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Inndata for varesalg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og varekjøp hentes fra varesalgs- og varekjøpsbudsjettene. Du kan legge inn andre inntekter i linje 11.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Under lønn registrerer en lønnskostnad ekskl. sosiale kostnader.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Sosiale kostnader beregnes enten som en prosent av lønn for totale sosiale kostnader på linje 16 (her er det brukt 35 %) eller som enkeltposter på linje 17, 18 og 19. NB! Du skal aldri registrerebåde på linje 16 og linje 17-19.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Avskrivninger har vi ikke noen opplysninger om i denne oppgaven.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Annen driftskostnad skal alltid registreres uten mva i resultatbudsjettet. Her har jeg tatt de faste kostnadene inkl mva i oppgaven og delt på 1,25.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 kan legge inn egne poster på linje 22-24.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52917</xdr:colOff>
      <xdr:row>45</xdr:row>
      <xdr:rowOff>74083</xdr:rowOff>
    </xdr:from>
    <xdr:to>
      <xdr:col>10</xdr:col>
      <xdr:colOff>666751</xdr:colOff>
      <xdr:row>47</xdr:row>
      <xdr:rowOff>105834</xdr:rowOff>
    </xdr:to>
    <xdr:cxnSp macro="">
      <xdr:nvCxnSpPr>
        <xdr:cNvPr id="31" name="Rett linje 30"/>
        <xdr:cNvCxnSpPr/>
      </xdr:nvCxnSpPr>
      <xdr:spPr bwMode="auto">
        <a:xfrm flipH="1">
          <a:off x="5831417" y="8286750"/>
          <a:ext cx="3090334" cy="370417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1</xdr:colOff>
      <xdr:row>45</xdr:row>
      <xdr:rowOff>84666</xdr:rowOff>
    </xdr:from>
    <xdr:to>
      <xdr:col>10</xdr:col>
      <xdr:colOff>635000</xdr:colOff>
      <xdr:row>51</xdr:row>
      <xdr:rowOff>52916</xdr:rowOff>
    </xdr:to>
    <xdr:cxnSp macro="">
      <xdr:nvCxnSpPr>
        <xdr:cNvPr id="33" name="Rett linje 32"/>
        <xdr:cNvCxnSpPr/>
      </xdr:nvCxnSpPr>
      <xdr:spPr bwMode="auto">
        <a:xfrm flipH="1">
          <a:off x="5778501" y="8297333"/>
          <a:ext cx="3111499" cy="9842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42334</xdr:colOff>
      <xdr:row>49</xdr:row>
      <xdr:rowOff>63500</xdr:rowOff>
    </xdr:from>
    <xdr:to>
      <xdr:col>10</xdr:col>
      <xdr:colOff>624417</xdr:colOff>
      <xdr:row>52</xdr:row>
      <xdr:rowOff>84667</xdr:rowOff>
    </xdr:to>
    <xdr:cxnSp macro="">
      <xdr:nvCxnSpPr>
        <xdr:cNvPr id="39" name="Rett linje 38"/>
        <xdr:cNvCxnSpPr/>
      </xdr:nvCxnSpPr>
      <xdr:spPr bwMode="auto">
        <a:xfrm flipH="1">
          <a:off x="5820834" y="8953500"/>
          <a:ext cx="3058583" cy="529167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74084</xdr:colOff>
      <xdr:row>52</xdr:row>
      <xdr:rowOff>52917</xdr:rowOff>
    </xdr:from>
    <xdr:to>
      <xdr:col>10</xdr:col>
      <xdr:colOff>624417</xdr:colOff>
      <xdr:row>53</xdr:row>
      <xdr:rowOff>74084</xdr:rowOff>
    </xdr:to>
    <xdr:cxnSp macro="">
      <xdr:nvCxnSpPr>
        <xdr:cNvPr id="42" name="Rett linje 41"/>
        <xdr:cNvCxnSpPr/>
      </xdr:nvCxnSpPr>
      <xdr:spPr bwMode="auto">
        <a:xfrm flipH="1">
          <a:off x="5852584" y="9450917"/>
          <a:ext cx="3026833" cy="1905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6</xdr:col>
      <xdr:colOff>793750</xdr:colOff>
      <xdr:row>57</xdr:row>
      <xdr:rowOff>42333</xdr:rowOff>
    </xdr:from>
    <xdr:to>
      <xdr:col>10</xdr:col>
      <xdr:colOff>645583</xdr:colOff>
      <xdr:row>58</xdr:row>
      <xdr:rowOff>31750</xdr:rowOff>
    </xdr:to>
    <xdr:cxnSp macro="">
      <xdr:nvCxnSpPr>
        <xdr:cNvPr id="45" name="Rett linje 44"/>
        <xdr:cNvCxnSpPr/>
      </xdr:nvCxnSpPr>
      <xdr:spPr bwMode="auto">
        <a:xfrm flipH="1" flipV="1">
          <a:off x="5746750" y="10287000"/>
          <a:ext cx="3153833" cy="1587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42334</xdr:colOff>
      <xdr:row>58</xdr:row>
      <xdr:rowOff>42334</xdr:rowOff>
    </xdr:from>
    <xdr:to>
      <xdr:col>10</xdr:col>
      <xdr:colOff>603250</xdr:colOff>
      <xdr:row>61</xdr:row>
      <xdr:rowOff>0</xdr:rowOff>
    </xdr:to>
    <xdr:cxnSp macro="">
      <xdr:nvCxnSpPr>
        <xdr:cNvPr id="48" name="Rett linje 47"/>
        <xdr:cNvCxnSpPr/>
      </xdr:nvCxnSpPr>
      <xdr:spPr bwMode="auto">
        <a:xfrm flipH="1" flipV="1">
          <a:off x="5820834" y="10456334"/>
          <a:ext cx="3037416" cy="465666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0</xdr:col>
      <xdr:colOff>0</xdr:colOff>
      <xdr:row>71</xdr:row>
      <xdr:rowOff>0</xdr:rowOff>
    </xdr:from>
    <xdr:to>
      <xdr:col>14</xdr:col>
      <xdr:colOff>736600</xdr:colOff>
      <xdr:row>72</xdr:row>
      <xdr:rowOff>105832</xdr:rowOff>
    </xdr:to>
    <xdr:sp macro="" textlink="">
      <xdr:nvSpPr>
        <xdr:cNvPr id="51" name="TekstSylinder 50"/>
        <xdr:cNvSpPr txBox="1"/>
      </xdr:nvSpPr>
      <xdr:spPr>
        <a:xfrm>
          <a:off x="0" y="12689417"/>
          <a:ext cx="12293600" cy="275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Tallene nedenfor er hentet fra eksamen i Økonomistyring V2014.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10</xdr:col>
      <xdr:colOff>0</xdr:colOff>
      <xdr:row>105</xdr:row>
      <xdr:rowOff>42333</xdr:rowOff>
    </xdr:to>
    <xdr:pic>
      <xdr:nvPicPr>
        <xdr:cNvPr id="50" name="Bilde 4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28083"/>
          <a:ext cx="8255000" cy="5461000"/>
        </a:xfrm>
        <a:prstGeom prst="rect">
          <a:avLst/>
        </a:prstGeom>
      </xdr:spPr>
    </xdr:pic>
    <xdr:clientData/>
  </xdr:twoCellAnchor>
  <xdr:twoCellAnchor>
    <xdr:from>
      <xdr:col>10</xdr:col>
      <xdr:colOff>465664</xdr:colOff>
      <xdr:row>81</xdr:row>
      <xdr:rowOff>169332</xdr:rowOff>
    </xdr:from>
    <xdr:to>
      <xdr:col>14</xdr:col>
      <xdr:colOff>624415</xdr:colOff>
      <xdr:row>105</xdr:row>
      <xdr:rowOff>31750</xdr:rowOff>
    </xdr:to>
    <xdr:sp macro="" textlink="">
      <xdr:nvSpPr>
        <xdr:cNvPr id="53" name="TekstSylinder 52"/>
        <xdr:cNvSpPr txBox="1"/>
      </xdr:nvSpPr>
      <xdr:spPr>
        <a:xfrm>
          <a:off x="8720664" y="14552082"/>
          <a:ext cx="3460751" cy="39264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Inndata for innbetalinger fra kontantsalg og kredittsalg og utbetalingene til varekjøp, 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hentes fra innbetalings- og utbetalingsbudsjettene.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 kan legge inn andre innbetalinger på linje 12-14.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Under lønn registrerer en utbetalt lønn evt utbetalt ferielønn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På linje 20 registrerer du budsjettert utbetaling av arbeidsgiveravgift. Holder du markøren over den rød trekanten bak teksten, kan du se når denne forfaller til betaling.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På linje 21 registrerer du utbetaling av faste kostnader.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På linje 22 registrerer du budsjettert utbetaling av merverdiavgift. Holder du markøren over den rød trekanten bak teksten kan du se når denne forfaller til betaling.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 kan legge inn egne poster på linje 27-29.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84667</xdr:colOff>
      <xdr:row>47</xdr:row>
      <xdr:rowOff>0</xdr:rowOff>
    </xdr:from>
    <xdr:to>
      <xdr:col>10</xdr:col>
      <xdr:colOff>635001</xdr:colOff>
      <xdr:row>48</xdr:row>
      <xdr:rowOff>84666</xdr:rowOff>
    </xdr:to>
    <xdr:cxnSp macro="">
      <xdr:nvCxnSpPr>
        <xdr:cNvPr id="54" name="Rett linje 53"/>
        <xdr:cNvCxnSpPr/>
      </xdr:nvCxnSpPr>
      <xdr:spPr bwMode="auto">
        <a:xfrm flipH="1">
          <a:off x="5863167" y="8551333"/>
          <a:ext cx="3026834" cy="2540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2</xdr:col>
      <xdr:colOff>349250</xdr:colOff>
      <xdr:row>60</xdr:row>
      <xdr:rowOff>42333</xdr:rowOff>
    </xdr:from>
    <xdr:to>
      <xdr:col>10</xdr:col>
      <xdr:colOff>613833</xdr:colOff>
      <xdr:row>65</xdr:row>
      <xdr:rowOff>0</xdr:rowOff>
    </xdr:to>
    <xdr:cxnSp macro="">
      <xdr:nvCxnSpPr>
        <xdr:cNvPr id="61" name="Rett linje 60"/>
        <xdr:cNvCxnSpPr/>
      </xdr:nvCxnSpPr>
      <xdr:spPr bwMode="auto">
        <a:xfrm flipH="1" flipV="1">
          <a:off x="2000250" y="10795000"/>
          <a:ext cx="6868583" cy="804333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148167</xdr:colOff>
      <xdr:row>82</xdr:row>
      <xdr:rowOff>63500</xdr:rowOff>
    </xdr:from>
    <xdr:to>
      <xdr:col>10</xdr:col>
      <xdr:colOff>406401</xdr:colOff>
      <xdr:row>82</xdr:row>
      <xdr:rowOff>152401</xdr:rowOff>
    </xdr:to>
    <xdr:cxnSp macro="">
      <xdr:nvCxnSpPr>
        <xdr:cNvPr id="65" name="Rett linje 64"/>
        <xdr:cNvCxnSpPr/>
      </xdr:nvCxnSpPr>
      <xdr:spPr bwMode="auto">
        <a:xfrm flipH="1" flipV="1">
          <a:off x="5926667" y="14615583"/>
          <a:ext cx="2734734" cy="88901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169333</xdr:colOff>
      <xdr:row>83</xdr:row>
      <xdr:rowOff>0</xdr:rowOff>
    </xdr:from>
    <xdr:to>
      <xdr:col>10</xdr:col>
      <xdr:colOff>359833</xdr:colOff>
      <xdr:row>89</xdr:row>
      <xdr:rowOff>105833</xdr:rowOff>
    </xdr:to>
    <xdr:cxnSp macro="">
      <xdr:nvCxnSpPr>
        <xdr:cNvPr id="67" name="Rett linje 66"/>
        <xdr:cNvCxnSpPr/>
      </xdr:nvCxnSpPr>
      <xdr:spPr bwMode="auto">
        <a:xfrm flipH="1">
          <a:off x="5947833" y="14721417"/>
          <a:ext cx="2667000" cy="1121833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3</xdr:col>
      <xdr:colOff>275167</xdr:colOff>
      <xdr:row>85</xdr:row>
      <xdr:rowOff>0</xdr:rowOff>
    </xdr:from>
    <xdr:to>
      <xdr:col>10</xdr:col>
      <xdr:colOff>349251</xdr:colOff>
      <xdr:row>86</xdr:row>
      <xdr:rowOff>74083</xdr:rowOff>
    </xdr:to>
    <xdr:cxnSp macro="">
      <xdr:nvCxnSpPr>
        <xdr:cNvPr id="70" name="Rett linje 69"/>
        <xdr:cNvCxnSpPr/>
      </xdr:nvCxnSpPr>
      <xdr:spPr bwMode="auto">
        <a:xfrm flipH="1" flipV="1">
          <a:off x="2751667" y="15060083"/>
          <a:ext cx="5852584" cy="243417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84667</xdr:colOff>
      <xdr:row>88</xdr:row>
      <xdr:rowOff>99484</xdr:rowOff>
    </xdr:from>
    <xdr:to>
      <xdr:col>10</xdr:col>
      <xdr:colOff>385235</xdr:colOff>
      <xdr:row>90</xdr:row>
      <xdr:rowOff>158750</xdr:rowOff>
    </xdr:to>
    <xdr:cxnSp macro="">
      <xdr:nvCxnSpPr>
        <xdr:cNvPr id="73" name="Rett linje 72"/>
        <xdr:cNvCxnSpPr/>
      </xdr:nvCxnSpPr>
      <xdr:spPr bwMode="auto">
        <a:xfrm flipH="1">
          <a:off x="5863167" y="15667567"/>
          <a:ext cx="2777068" cy="397933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237067</xdr:colOff>
      <xdr:row>91</xdr:row>
      <xdr:rowOff>95250</xdr:rowOff>
    </xdr:from>
    <xdr:to>
      <xdr:col>10</xdr:col>
      <xdr:colOff>391583</xdr:colOff>
      <xdr:row>91</xdr:row>
      <xdr:rowOff>141817</xdr:rowOff>
    </xdr:to>
    <xdr:cxnSp macro="">
      <xdr:nvCxnSpPr>
        <xdr:cNvPr id="75" name="Rett linje 74"/>
        <xdr:cNvCxnSpPr/>
      </xdr:nvCxnSpPr>
      <xdr:spPr bwMode="auto">
        <a:xfrm flipH="1">
          <a:off x="6015567" y="16171333"/>
          <a:ext cx="2631016" cy="46567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63500</xdr:colOff>
      <xdr:row>93</xdr:row>
      <xdr:rowOff>10583</xdr:rowOff>
    </xdr:from>
    <xdr:to>
      <xdr:col>10</xdr:col>
      <xdr:colOff>395817</xdr:colOff>
      <xdr:row>95</xdr:row>
      <xdr:rowOff>110066</xdr:rowOff>
    </xdr:to>
    <xdr:cxnSp macro="">
      <xdr:nvCxnSpPr>
        <xdr:cNvPr id="77" name="Rett linje 76"/>
        <xdr:cNvCxnSpPr/>
      </xdr:nvCxnSpPr>
      <xdr:spPr bwMode="auto">
        <a:xfrm flipH="1" flipV="1">
          <a:off x="5842000" y="16425333"/>
          <a:ext cx="2808817" cy="4381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6</xdr:col>
      <xdr:colOff>52917</xdr:colOff>
      <xdr:row>94</xdr:row>
      <xdr:rowOff>0</xdr:rowOff>
    </xdr:from>
    <xdr:to>
      <xdr:col>10</xdr:col>
      <xdr:colOff>359833</xdr:colOff>
      <xdr:row>96</xdr:row>
      <xdr:rowOff>84667</xdr:rowOff>
    </xdr:to>
    <xdr:cxnSp macro="">
      <xdr:nvCxnSpPr>
        <xdr:cNvPr id="79" name="Rett linje 78"/>
        <xdr:cNvCxnSpPr/>
      </xdr:nvCxnSpPr>
      <xdr:spPr bwMode="auto">
        <a:xfrm flipH="1" flipV="1">
          <a:off x="5005917" y="16584083"/>
          <a:ext cx="3608916" cy="423334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2</xdr:col>
      <xdr:colOff>179917</xdr:colOff>
      <xdr:row>100</xdr:row>
      <xdr:rowOff>10584</xdr:rowOff>
    </xdr:from>
    <xdr:to>
      <xdr:col>10</xdr:col>
      <xdr:colOff>332316</xdr:colOff>
      <xdr:row>100</xdr:row>
      <xdr:rowOff>110068</xdr:rowOff>
    </xdr:to>
    <xdr:cxnSp macro="">
      <xdr:nvCxnSpPr>
        <xdr:cNvPr id="82" name="Rett linje 81"/>
        <xdr:cNvCxnSpPr/>
      </xdr:nvCxnSpPr>
      <xdr:spPr bwMode="auto">
        <a:xfrm flipH="1" flipV="1">
          <a:off x="1830917" y="17610667"/>
          <a:ext cx="6756399" cy="99484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ctrlProp" Target="../ctrlProps/ctrlProp9.xml"/><Relationship Id="rId7" Type="http://schemas.openxmlformats.org/officeDocument/2006/relationships/ctrlProp" Target="../ctrlProps/ctrlProp1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Relationship Id="rId9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ctrlProp" Target="../ctrlProps/ctrlProp15.xml"/><Relationship Id="rId7" Type="http://schemas.openxmlformats.org/officeDocument/2006/relationships/ctrlProp" Target="../ctrlProps/ctrlProp19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Relationship Id="rId9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3" Type="http://schemas.openxmlformats.org/officeDocument/2006/relationships/ctrlProp" Target="../ctrlProps/ctrlProp21.xml"/><Relationship Id="rId7" Type="http://schemas.openxmlformats.org/officeDocument/2006/relationships/ctrlProp" Target="../ctrlProps/ctrlProp25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4.xml"/><Relationship Id="rId5" Type="http://schemas.openxmlformats.org/officeDocument/2006/relationships/ctrlProp" Target="../ctrlProps/ctrlProp23.xml"/><Relationship Id="rId10" Type="http://schemas.openxmlformats.org/officeDocument/2006/relationships/comments" Target="../comments4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3" Type="http://schemas.openxmlformats.org/officeDocument/2006/relationships/ctrlProp" Target="../ctrlProps/ctrlProp28.xml"/><Relationship Id="rId7" Type="http://schemas.openxmlformats.org/officeDocument/2006/relationships/ctrlProp" Target="../ctrlProps/ctrlProp32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31.xml"/><Relationship Id="rId5" Type="http://schemas.openxmlformats.org/officeDocument/2006/relationships/ctrlProp" Target="../ctrlProps/ctrlProp30.xml"/><Relationship Id="rId10" Type="http://schemas.openxmlformats.org/officeDocument/2006/relationships/comments" Target="../comments5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5.xml"/><Relationship Id="rId7" Type="http://schemas.openxmlformats.org/officeDocument/2006/relationships/ctrlProp" Target="../ctrlProps/ctrlProp39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38.xml"/><Relationship Id="rId5" Type="http://schemas.openxmlformats.org/officeDocument/2006/relationships/ctrlProp" Target="../ctrlProps/ctrlProp37.xml"/><Relationship Id="rId4" Type="http://schemas.openxmlformats.org/officeDocument/2006/relationships/ctrlProp" Target="../ctrlProps/ctrlProp3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0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 enableFormatConditionsCalculation="0"/>
  <dimension ref="A1:N93"/>
  <sheetViews>
    <sheetView showGridLines="0" tabSelected="1" workbookViewId="0">
      <selection activeCell="B4" sqref="B4"/>
    </sheetView>
  </sheetViews>
  <sheetFormatPr baseColWidth="10" defaultColWidth="11.42578125" defaultRowHeight="12.75"/>
  <cols>
    <col min="1" max="1" width="64.42578125" style="53" customWidth="1"/>
    <col min="2" max="5" width="14.85546875" style="53" customWidth="1"/>
    <col min="6" max="16384" width="11.42578125" style="53"/>
  </cols>
  <sheetData>
    <row r="1" spans="1:14" ht="43.5" customHeight="1">
      <c r="A1" s="52"/>
      <c r="B1" s="51"/>
      <c r="C1" s="51"/>
      <c r="D1" s="1"/>
      <c r="E1" s="1"/>
      <c r="F1" s="1"/>
      <c r="G1" s="1"/>
      <c r="H1" s="1"/>
      <c r="I1" s="52"/>
      <c r="J1" s="52"/>
      <c r="K1" s="52"/>
      <c r="L1" s="52"/>
      <c r="M1" s="52"/>
      <c r="N1" s="52"/>
    </row>
    <row r="2" spans="1:14" ht="27" customHeight="1">
      <c r="A2" s="197" t="s">
        <v>82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</row>
    <row r="3" spans="1:14" ht="9" customHeight="1" thickBot="1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1:14">
      <c r="A4" s="199" t="s">
        <v>0</v>
      </c>
      <c r="B4" s="211"/>
      <c r="C4" s="200"/>
      <c r="D4" s="198"/>
      <c r="E4" s="198"/>
      <c r="F4" s="198"/>
      <c r="G4" s="198"/>
      <c r="H4" s="249"/>
      <c r="I4" s="250"/>
      <c r="J4" s="198"/>
      <c r="K4" s="198"/>
      <c r="L4" s="198"/>
      <c r="M4" s="198"/>
      <c r="N4" s="198"/>
    </row>
    <row r="5" spans="1:14">
      <c r="A5" s="201" t="s">
        <v>1</v>
      </c>
      <c r="B5" s="212"/>
      <c r="C5" s="200"/>
      <c r="D5" s="198"/>
      <c r="E5" s="198"/>
      <c r="F5" s="198"/>
      <c r="G5" s="198"/>
      <c r="H5" s="250"/>
      <c r="I5" s="250"/>
      <c r="J5" s="198"/>
      <c r="K5" s="198"/>
      <c r="L5" s="198"/>
      <c r="M5" s="198"/>
      <c r="N5" s="198"/>
    </row>
    <row r="6" spans="1:14">
      <c r="A6" s="202" t="s">
        <v>2</v>
      </c>
      <c r="B6" s="212"/>
      <c r="C6" s="203"/>
      <c r="D6" s="198"/>
      <c r="E6" s="198"/>
      <c r="F6" s="198"/>
      <c r="G6" s="198"/>
      <c r="H6" s="250"/>
      <c r="I6" s="250"/>
      <c r="J6" s="198"/>
      <c r="K6" s="198"/>
      <c r="L6" s="198"/>
      <c r="M6" s="198"/>
      <c r="N6" s="198"/>
    </row>
    <row r="7" spans="1:14">
      <c r="A7" s="202" t="s">
        <v>3</v>
      </c>
      <c r="B7" s="212"/>
      <c r="C7" s="203" t="str">
        <f>IF(B7&gt;4,"Maksimum 4 måneder!","")</f>
        <v/>
      </c>
      <c r="D7" s="198"/>
      <c r="E7" s="198"/>
      <c r="F7" s="198"/>
      <c r="G7" s="198"/>
      <c r="H7" s="250"/>
      <c r="I7" s="250"/>
      <c r="J7" s="198"/>
      <c r="K7" s="198"/>
      <c r="L7" s="198"/>
      <c r="M7" s="198"/>
      <c r="N7" s="198"/>
    </row>
    <row r="8" spans="1:14">
      <c r="A8" s="201" t="s">
        <v>4</v>
      </c>
      <c r="B8" s="213">
        <v>0.25</v>
      </c>
      <c r="C8" s="210">
        <f>IF(G12=10,-1,IF(G12=100,-2,IF(G12=1000,-3,0)))</f>
        <v>0</v>
      </c>
      <c r="D8" s="198"/>
      <c r="E8" s="198"/>
      <c r="F8" s="198"/>
      <c r="G8" s="198"/>
      <c r="H8" s="250"/>
      <c r="I8" s="250"/>
      <c r="J8" s="198"/>
      <c r="K8" s="198"/>
      <c r="L8" s="198"/>
      <c r="M8" s="198"/>
      <c r="N8" s="198"/>
    </row>
    <row r="9" spans="1:14">
      <c r="A9" s="201" t="s">
        <v>5</v>
      </c>
      <c r="B9" s="212"/>
      <c r="C9" s="198"/>
      <c r="D9" s="198"/>
      <c r="E9" s="198"/>
      <c r="F9" s="198"/>
      <c r="G9" s="198"/>
      <c r="H9" s="250"/>
      <c r="I9" s="250"/>
      <c r="J9" s="198"/>
      <c r="K9" s="198"/>
      <c r="L9" s="198"/>
      <c r="M9" s="198"/>
      <c r="N9" s="198"/>
    </row>
    <row r="10" spans="1:14">
      <c r="A10" s="204" t="str">
        <f>"Likviditetsreserve per 1."&amp;B6&amp;":"</f>
        <v>Likviditetsreserve per 1.:</v>
      </c>
      <c r="B10" s="214"/>
      <c r="C10" s="198"/>
      <c r="D10" s="198"/>
      <c r="E10" s="198"/>
      <c r="F10" s="198"/>
      <c r="G10" s="198"/>
      <c r="H10" s="250"/>
      <c r="I10" s="250"/>
      <c r="J10" s="198"/>
      <c r="K10" s="198"/>
      <c r="L10" s="198"/>
      <c r="M10" s="198"/>
      <c r="N10" s="198"/>
    </row>
    <row r="11" spans="1:14">
      <c r="A11" s="201" t="str">
        <f>"Utestående kundekrav per 1."&amp;B6&amp;":"</f>
        <v>Utestående kundekrav per 1.:</v>
      </c>
      <c r="B11" s="212"/>
      <c r="C11" s="198"/>
      <c r="D11" s="198"/>
      <c r="E11" s="198"/>
      <c r="F11" s="198"/>
      <c r="G11" s="198"/>
      <c r="H11" s="250"/>
      <c r="I11" s="250"/>
      <c r="J11" s="198"/>
      <c r="K11" s="198"/>
      <c r="L11" s="198"/>
      <c r="M11" s="198"/>
      <c r="N11" s="198"/>
    </row>
    <row r="12" spans="1:14">
      <c r="A12" s="201" t="s">
        <v>6</v>
      </c>
      <c r="B12" s="215"/>
      <c r="C12" s="205" t="str">
        <f>IF(B12&gt;60,"Max. 60 dager","")</f>
        <v/>
      </c>
      <c r="D12" s="198"/>
      <c r="E12" s="198"/>
      <c r="F12" s="198"/>
      <c r="G12" s="198"/>
      <c r="H12" s="250"/>
      <c r="I12" s="250"/>
      <c r="J12" s="198"/>
      <c r="K12" s="198"/>
      <c r="L12" s="198"/>
      <c r="M12" s="198"/>
      <c r="N12" s="198"/>
    </row>
    <row r="13" spans="1:14">
      <c r="A13" s="201" t="s">
        <v>7</v>
      </c>
      <c r="B13" s="213"/>
      <c r="C13" s="248" t="str">
        <f>IF(B13=0,"","NB! Husk at du registrerer salget på under Totalt salg i tabellen nedenfor")</f>
        <v/>
      </c>
      <c r="D13" s="198"/>
      <c r="E13" s="198"/>
      <c r="F13" s="198"/>
      <c r="G13" s="198"/>
      <c r="H13" s="250"/>
      <c r="I13" s="250"/>
      <c r="J13" s="198"/>
      <c r="K13" s="198"/>
      <c r="L13" s="198"/>
      <c r="M13" s="198"/>
      <c r="N13" s="198"/>
    </row>
    <row r="14" spans="1:14">
      <c r="A14" s="204" t="s">
        <v>8</v>
      </c>
      <c r="B14" s="216"/>
      <c r="C14" s="198"/>
      <c r="D14" s="198"/>
      <c r="E14" s="198"/>
      <c r="F14" s="198"/>
      <c r="G14" s="198"/>
      <c r="H14" s="250"/>
      <c r="I14" s="250"/>
      <c r="J14" s="198"/>
      <c r="K14" s="198"/>
      <c r="L14" s="198"/>
      <c r="M14" s="198"/>
      <c r="N14" s="198"/>
    </row>
    <row r="15" spans="1:14">
      <c r="A15" s="201" t="str">
        <f>"Leverandørgjeld per 1."&amp;B6&amp;":"</f>
        <v>Leverandørgjeld per 1.:</v>
      </c>
      <c r="B15" s="212"/>
      <c r="C15" s="198"/>
      <c r="D15" s="198"/>
      <c r="E15" s="198"/>
      <c r="F15" s="198"/>
      <c r="G15" s="198"/>
      <c r="H15" s="250"/>
      <c r="I15" s="250"/>
      <c r="J15" s="198"/>
      <c r="K15" s="198"/>
      <c r="L15" s="198"/>
      <c r="M15" s="198"/>
      <c r="N15" s="198"/>
    </row>
    <row r="16" spans="1:14">
      <c r="A16" s="201" t="s">
        <v>9</v>
      </c>
      <c r="B16" s="215"/>
      <c r="C16" s="205" t="str">
        <f>IF(B16&gt;60,"Max. 60 dager","")</f>
        <v/>
      </c>
      <c r="D16" s="198"/>
      <c r="E16" s="198"/>
      <c r="F16" s="198"/>
      <c r="G16" s="198"/>
      <c r="H16" s="250"/>
      <c r="I16" s="250"/>
      <c r="J16" s="198"/>
      <c r="K16" s="198"/>
      <c r="L16" s="198"/>
      <c r="M16" s="198"/>
      <c r="N16" s="198"/>
    </row>
    <row r="17" spans="1:14">
      <c r="A17" s="201" t="s">
        <v>10</v>
      </c>
      <c r="B17" s="213"/>
      <c r="C17" s="248" t="str">
        <f>IF(B17=0,"","NB! Husk at du registrerer kjøpet på under Totalt kjøp i tabellen nedenfor")</f>
        <v/>
      </c>
      <c r="D17" s="198"/>
      <c r="E17" s="198"/>
      <c r="F17" s="198"/>
      <c r="G17" s="198"/>
      <c r="H17" s="250"/>
      <c r="I17" s="250"/>
      <c r="J17" s="198"/>
      <c r="K17" s="198"/>
      <c r="L17" s="198"/>
      <c r="M17" s="198"/>
      <c r="N17" s="198"/>
    </row>
    <row r="18" spans="1:14" ht="13.5" thickBot="1">
      <c r="A18" s="206" t="s">
        <v>11</v>
      </c>
      <c r="B18" s="217"/>
      <c r="C18" s="198"/>
      <c r="D18" s="198"/>
      <c r="E18" s="198"/>
      <c r="F18" s="198"/>
      <c r="G18" s="198"/>
      <c r="H18" s="250"/>
      <c r="I18" s="250"/>
      <c r="J18" s="198"/>
      <c r="K18" s="198"/>
      <c r="L18" s="198"/>
      <c r="M18" s="198"/>
      <c r="N18" s="198"/>
    </row>
    <row r="19" spans="1:14" ht="13.5" thickBot="1">
      <c r="A19" s="224"/>
      <c r="B19" s="223"/>
      <c r="C19" s="198"/>
      <c r="D19" s="198"/>
      <c r="E19" s="198"/>
      <c r="F19" s="198"/>
      <c r="G19" s="198"/>
      <c r="H19" s="250"/>
      <c r="I19" s="250"/>
      <c r="J19" s="198"/>
      <c r="K19" s="198"/>
      <c r="L19" s="198"/>
      <c r="M19" s="198"/>
      <c r="N19" s="198"/>
    </row>
    <row r="20" spans="1:14">
      <c r="A20" s="226"/>
      <c r="B20" s="218">
        <f>'Salgs- og innbetalingsbudsjett'!C12</f>
        <v>0</v>
      </c>
      <c r="C20" s="218">
        <f>'Salgs- og innbetalingsbudsjett'!D12</f>
        <v>0</v>
      </c>
      <c r="D20" s="218">
        <f>'Salgs- og innbetalingsbudsjett'!E12</f>
        <v>0</v>
      </c>
      <c r="E20" s="219">
        <f>'Salgs- og innbetalingsbudsjett'!F12</f>
        <v>0</v>
      </c>
      <c r="F20" s="207"/>
      <c r="G20" s="198"/>
      <c r="H20" s="250"/>
      <c r="I20" s="250"/>
      <c r="J20" s="198"/>
      <c r="K20" s="198"/>
      <c r="L20" s="198"/>
      <c r="M20" s="198"/>
      <c r="N20" s="198"/>
    </row>
    <row r="21" spans="1:14">
      <c r="A21" s="227" t="str">
        <f>IF(B13=0,"Kontantsalg ekskl. mva:","(Du registererer totalsalg på linjen under):")</f>
        <v>Kontantsalg ekskl. mva:</v>
      </c>
      <c r="B21" s="209"/>
      <c r="C21" s="209"/>
      <c r="D21" s="209"/>
      <c r="E21" s="220"/>
      <c r="F21" s="207"/>
      <c r="G21" s="198"/>
      <c r="H21" s="198"/>
      <c r="I21" s="198"/>
      <c r="J21" s="198"/>
      <c r="K21" s="198"/>
      <c r="L21" s="198"/>
      <c r="M21" s="198"/>
      <c r="N21" s="198"/>
    </row>
    <row r="22" spans="1:14">
      <c r="A22" s="227" t="str">
        <f>IF(B13=0,"Kredittsalg:","Totalt salg ekskl. mva:")</f>
        <v>Kredittsalg:</v>
      </c>
      <c r="B22" s="209"/>
      <c r="C22" s="209"/>
      <c r="D22" s="209"/>
      <c r="E22" s="220"/>
      <c r="F22" s="207"/>
      <c r="G22" s="198"/>
      <c r="H22" s="198"/>
      <c r="I22" s="198"/>
      <c r="J22" s="198"/>
      <c r="K22" s="198"/>
      <c r="L22" s="198"/>
      <c r="M22" s="198"/>
      <c r="N22" s="198"/>
    </row>
    <row r="23" spans="1:14">
      <c r="A23" s="227" t="str">
        <f>IF(B17=0,"Kontantkjøp ekskl. mva:","(Du registererer totalkjøp på linjen under):")</f>
        <v>Kontantkjøp ekskl. mva:</v>
      </c>
      <c r="B23" s="209"/>
      <c r="C23" s="209"/>
      <c r="D23" s="209"/>
      <c r="E23" s="220"/>
      <c r="F23" s="207"/>
      <c r="G23" s="198"/>
      <c r="H23" s="198"/>
      <c r="I23" s="198"/>
      <c r="J23" s="198"/>
      <c r="K23" s="198"/>
      <c r="L23" s="198"/>
      <c r="M23" s="198"/>
      <c r="N23" s="198"/>
    </row>
    <row r="24" spans="1:14" ht="13.5" thickBot="1">
      <c r="A24" s="225" t="str">
        <f>IF(B17=0,"Kredittkjøp ekskl. mva:","Totalt kjøp:")</f>
        <v>Kredittkjøp ekskl. mva:</v>
      </c>
      <c r="B24" s="221"/>
      <c r="C24" s="221"/>
      <c r="D24" s="221"/>
      <c r="E24" s="222"/>
      <c r="F24" s="207"/>
      <c r="G24" s="198"/>
      <c r="H24" s="198"/>
      <c r="I24" s="198"/>
      <c r="J24" s="198"/>
      <c r="K24" s="198"/>
      <c r="L24" s="198"/>
      <c r="M24" s="198"/>
      <c r="N24" s="198"/>
    </row>
    <row r="25" spans="1:14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</row>
    <row r="26" spans="1:14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</row>
    <row r="27" spans="1:14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</row>
    <row r="28" spans="1:14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</row>
    <row r="29" spans="1:14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</row>
    <row r="30" spans="1:14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</row>
    <row r="31" spans="1:14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</row>
    <row r="32" spans="1:14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</row>
    <row r="33" spans="1:14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</row>
    <row r="34" spans="1:14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</row>
    <row r="35" spans="1:14">
      <c r="A35" s="198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</row>
    <row r="36" spans="1:14">
      <c r="A36" s="198"/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</row>
    <row r="37" spans="1:14">
      <c r="A37" s="198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</row>
    <row r="38" spans="1:14">
      <c r="A38" s="198"/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</row>
    <row r="39" spans="1:14">
      <c r="A39" s="198"/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</row>
    <row r="40" spans="1:14">
      <c r="A40" s="198"/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</row>
    <row r="41" spans="1:14">
      <c r="A41" s="198"/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</row>
    <row r="42" spans="1:14">
      <c r="A42" s="198"/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</row>
    <row r="43" spans="1:14">
      <c r="A43" s="198"/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</row>
    <row r="44" spans="1:14">
      <c r="A44" s="198"/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</row>
    <row r="45" spans="1:14">
      <c r="A45" s="198"/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</row>
    <row r="46" spans="1:14">
      <c r="A46" s="198"/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</row>
    <row r="47" spans="1:14">
      <c r="A47" s="198"/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</row>
    <row r="48" spans="1:14">
      <c r="A48" s="198"/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</row>
    <row r="49" spans="1:14">
      <c r="A49" s="198"/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</row>
    <row r="50" spans="1:14">
      <c r="A50" s="198"/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</row>
    <row r="51" spans="1:14">
      <c r="A51" s="198"/>
      <c r="B51" s="198"/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</row>
    <row r="52" spans="1:14">
      <c r="A52" s="198"/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</row>
    <row r="53" spans="1:14">
      <c r="A53" s="198"/>
      <c r="B53" s="198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</row>
    <row r="54" spans="1:14">
      <c r="A54" s="198"/>
      <c r="B54" s="198"/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</row>
    <row r="55" spans="1:14">
      <c r="A55" s="198"/>
      <c r="B55" s="198"/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</row>
    <row r="56" spans="1:14">
      <c r="A56" s="198"/>
      <c r="B56" s="198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</row>
    <row r="57" spans="1:14">
      <c r="A57" s="198"/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</row>
    <row r="58" spans="1:14">
      <c r="A58" s="198"/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</row>
    <row r="59" spans="1:14">
      <c r="A59" s="198"/>
      <c r="B59" s="198"/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</row>
    <row r="60" spans="1:14">
      <c r="A60" s="198"/>
      <c r="B60" s="198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</row>
    <row r="61" spans="1:14">
      <c r="A61" s="198"/>
      <c r="B61" s="198"/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</row>
    <row r="62" spans="1:14">
      <c r="A62" s="198"/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</row>
    <row r="63" spans="1:14">
      <c r="A63" s="198"/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</row>
    <row r="64" spans="1:14">
      <c r="A64" s="198"/>
      <c r="B64" s="198"/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</row>
    <row r="65" spans="1:14">
      <c r="A65" s="198"/>
      <c r="B65" s="198"/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</row>
    <row r="66" spans="1:14">
      <c r="A66" s="198"/>
      <c r="B66" s="198"/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8"/>
    </row>
    <row r="67" spans="1:14">
      <c r="A67" s="198"/>
      <c r="B67" s="198"/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</row>
    <row r="68" spans="1:14">
      <c r="A68" s="198"/>
      <c r="B68" s="198"/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</row>
    <row r="69" spans="1:14">
      <c r="A69" s="198"/>
      <c r="B69" s="198"/>
      <c r="C69" s="198"/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98"/>
    </row>
    <row r="70" spans="1:14">
      <c r="A70" s="198"/>
      <c r="B70" s="198"/>
      <c r="C70" s="198"/>
      <c r="D70" s="198"/>
      <c r="E70" s="198"/>
      <c r="F70" s="198"/>
      <c r="G70" s="198"/>
      <c r="H70" s="198"/>
      <c r="I70" s="198"/>
      <c r="J70" s="198"/>
      <c r="K70" s="198"/>
      <c r="L70" s="198"/>
      <c r="M70" s="198"/>
      <c r="N70" s="198"/>
    </row>
    <row r="71" spans="1:14">
      <c r="A71" s="198"/>
      <c r="B71" s="198"/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</row>
    <row r="72" spans="1:14">
      <c r="A72" s="198"/>
      <c r="B72" s="198"/>
      <c r="C72" s="198"/>
      <c r="D72" s="198"/>
      <c r="E72" s="198"/>
      <c r="F72" s="198"/>
      <c r="G72" s="198"/>
      <c r="H72" s="198"/>
      <c r="I72" s="198"/>
      <c r="J72" s="198"/>
      <c r="K72" s="198"/>
      <c r="L72" s="198"/>
      <c r="M72" s="198"/>
      <c r="N72" s="198"/>
    </row>
    <row r="73" spans="1:14">
      <c r="A73" s="198"/>
      <c r="B73" s="198"/>
      <c r="C73" s="198"/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8"/>
    </row>
    <row r="74" spans="1:14">
      <c r="A74" s="198"/>
      <c r="B74" s="198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</row>
    <row r="75" spans="1:14">
      <c r="A75" s="198"/>
      <c r="B75" s="198"/>
      <c r="C75" s="198"/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198"/>
    </row>
    <row r="76" spans="1:14">
      <c r="A76" s="198"/>
      <c r="B76" s="198"/>
      <c r="C76" s="198"/>
      <c r="D76" s="198"/>
      <c r="E76" s="198"/>
      <c r="F76" s="198"/>
      <c r="G76" s="198"/>
      <c r="H76" s="198"/>
      <c r="I76" s="198"/>
      <c r="J76" s="198"/>
      <c r="K76" s="198"/>
      <c r="L76" s="198"/>
      <c r="M76" s="198"/>
      <c r="N76" s="198"/>
    </row>
    <row r="77" spans="1:14">
      <c r="A77" s="198"/>
      <c r="B77" s="198"/>
      <c r="C77" s="198"/>
      <c r="D77" s="198"/>
      <c r="E77" s="198"/>
      <c r="F77" s="198"/>
      <c r="G77" s="198"/>
      <c r="H77" s="198"/>
      <c r="I77" s="198"/>
      <c r="J77" s="198"/>
      <c r="K77" s="198"/>
      <c r="L77" s="198"/>
      <c r="M77" s="198"/>
      <c r="N77" s="198"/>
    </row>
    <row r="78" spans="1:14">
      <c r="A78" s="198"/>
      <c r="B78" s="198"/>
      <c r="C78" s="198"/>
      <c r="D78" s="198"/>
      <c r="E78" s="198"/>
      <c r="F78" s="198"/>
      <c r="G78" s="198"/>
      <c r="H78" s="198"/>
      <c r="I78" s="198"/>
      <c r="J78" s="198"/>
      <c r="K78" s="198"/>
      <c r="L78" s="198"/>
      <c r="M78" s="198"/>
      <c r="N78" s="198"/>
    </row>
    <row r="79" spans="1:14">
      <c r="A79" s="198"/>
      <c r="B79" s="198"/>
      <c r="C79" s="198"/>
      <c r="D79" s="198"/>
      <c r="E79" s="198"/>
      <c r="F79" s="198"/>
      <c r="G79" s="198"/>
      <c r="H79" s="198"/>
      <c r="I79" s="198"/>
      <c r="J79" s="198"/>
      <c r="K79" s="198"/>
      <c r="L79" s="198"/>
      <c r="M79" s="198"/>
      <c r="N79" s="198"/>
    </row>
    <row r="80" spans="1:14">
      <c r="A80" s="198"/>
      <c r="B80" s="198"/>
      <c r="C80" s="198"/>
      <c r="D80" s="198"/>
      <c r="E80" s="198"/>
      <c r="F80" s="198"/>
      <c r="G80" s="198"/>
      <c r="H80" s="198"/>
      <c r="I80" s="198"/>
      <c r="J80" s="198"/>
      <c r="K80" s="198"/>
      <c r="L80" s="198"/>
      <c r="M80" s="198"/>
      <c r="N80" s="198"/>
    </row>
    <row r="81" spans="1:14">
      <c r="A81" s="198"/>
      <c r="B81" s="198"/>
      <c r="C81" s="198"/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N81" s="198"/>
    </row>
    <row r="82" spans="1:14">
      <c r="A82" s="198"/>
      <c r="B82" s="198"/>
      <c r="C82" s="198"/>
      <c r="D82" s="198"/>
      <c r="E82" s="198"/>
      <c r="F82" s="198"/>
      <c r="G82" s="198"/>
      <c r="H82" s="198"/>
      <c r="I82" s="198"/>
      <c r="J82" s="198"/>
      <c r="K82" s="198"/>
      <c r="L82" s="198"/>
      <c r="M82" s="198"/>
      <c r="N82" s="198"/>
    </row>
    <row r="83" spans="1:14">
      <c r="A83" s="198"/>
      <c r="B83" s="198"/>
      <c r="C83" s="198"/>
      <c r="D83" s="198"/>
      <c r="E83" s="198"/>
      <c r="F83" s="198"/>
      <c r="G83" s="198"/>
      <c r="H83" s="198"/>
      <c r="I83" s="198"/>
      <c r="J83" s="198"/>
      <c r="K83" s="198"/>
      <c r="L83" s="198"/>
      <c r="M83" s="198"/>
      <c r="N83" s="198"/>
    </row>
    <row r="84" spans="1:14">
      <c r="A84" s="198"/>
      <c r="B84" s="198"/>
      <c r="C84" s="198"/>
      <c r="D84" s="198"/>
      <c r="E84" s="198"/>
      <c r="F84" s="198"/>
      <c r="G84" s="198"/>
      <c r="H84" s="198"/>
      <c r="I84" s="198"/>
      <c r="J84" s="198"/>
      <c r="K84" s="198"/>
      <c r="L84" s="198"/>
      <c r="M84" s="198"/>
      <c r="N84" s="198"/>
    </row>
    <row r="85" spans="1:14">
      <c r="A85" s="198"/>
      <c r="B85" s="198"/>
      <c r="C85" s="198"/>
      <c r="D85" s="198"/>
      <c r="E85" s="198"/>
      <c r="F85" s="198"/>
      <c r="G85" s="198"/>
      <c r="H85" s="198"/>
      <c r="I85" s="198"/>
      <c r="J85" s="198"/>
      <c r="K85" s="198"/>
      <c r="L85" s="198"/>
      <c r="M85" s="198"/>
      <c r="N85" s="198"/>
    </row>
    <row r="86" spans="1:14">
      <c r="A86" s="198"/>
      <c r="B86" s="198"/>
      <c r="C86" s="198"/>
      <c r="D86" s="198"/>
      <c r="E86" s="198"/>
      <c r="F86" s="198"/>
      <c r="G86" s="198"/>
      <c r="H86" s="198"/>
      <c r="I86" s="198"/>
      <c r="J86" s="198"/>
      <c r="K86" s="198"/>
      <c r="L86" s="198"/>
      <c r="M86" s="198"/>
      <c r="N86" s="198"/>
    </row>
    <row r="87" spans="1:14">
      <c r="A87" s="198"/>
      <c r="B87" s="198"/>
      <c r="C87" s="198"/>
      <c r="D87" s="198"/>
      <c r="E87" s="198"/>
      <c r="F87" s="198"/>
      <c r="G87" s="198"/>
      <c r="H87" s="198"/>
      <c r="I87" s="198"/>
      <c r="J87" s="198"/>
      <c r="K87" s="198"/>
      <c r="L87" s="198"/>
      <c r="M87" s="198"/>
      <c r="N87" s="198"/>
    </row>
    <row r="88" spans="1:14">
      <c r="A88" s="198"/>
      <c r="B88" s="198"/>
      <c r="C88" s="198"/>
      <c r="D88" s="198"/>
      <c r="E88" s="198"/>
      <c r="F88" s="198"/>
      <c r="G88" s="198"/>
      <c r="H88" s="198"/>
      <c r="I88" s="198"/>
      <c r="J88" s="198"/>
      <c r="K88" s="198"/>
      <c r="L88" s="198"/>
      <c r="M88" s="198"/>
      <c r="N88" s="198"/>
    </row>
    <row r="89" spans="1:14">
      <c r="A89" s="198"/>
      <c r="B89" s="198"/>
      <c r="C89" s="198"/>
      <c r="D89" s="198"/>
      <c r="E89" s="198"/>
      <c r="F89" s="198"/>
      <c r="G89" s="198"/>
      <c r="H89" s="198"/>
      <c r="I89" s="198"/>
      <c r="J89" s="198"/>
      <c r="K89" s="198"/>
      <c r="L89" s="198"/>
      <c r="M89" s="198"/>
      <c r="N89" s="198"/>
    </row>
    <row r="90" spans="1:14">
      <c r="A90" s="198"/>
      <c r="B90" s="198"/>
      <c r="C90" s="198"/>
      <c r="D90" s="198"/>
      <c r="E90" s="198"/>
      <c r="F90" s="198"/>
      <c r="G90" s="198"/>
      <c r="H90" s="198"/>
      <c r="I90" s="198"/>
      <c r="J90" s="198"/>
      <c r="K90" s="198"/>
      <c r="L90" s="198"/>
      <c r="M90" s="198"/>
      <c r="N90" s="198"/>
    </row>
    <row r="91" spans="1:14">
      <c r="A91" s="198"/>
      <c r="B91" s="198"/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/>
    </row>
    <row r="92" spans="1:14">
      <c r="A92" s="198"/>
      <c r="B92" s="198"/>
      <c r="C92" s="198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</row>
    <row r="93" spans="1:14">
      <c r="A93" s="198"/>
      <c r="B93" s="198"/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198"/>
    </row>
  </sheetData>
  <sheetProtection sheet="1" objects="1" scenarios="1"/>
  <phoneticPr fontId="29" type="noConversion"/>
  <pageMargins left="0.78740157499999996" right="0.78740157499999996" top="0.984251969" bottom="0.984251969" header="0.5" footer="0.5"/>
  <pageSetup paperSize="9" orientation="portrait" horizontalDpi="4294967292" verticalDpi="429496729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Line="0" autoPict="0" macro="[0]!topp1">
                <anchor moveWithCells="1" sizeWithCells="1">
                  <from>
                    <xdr:col>0</xdr:col>
                    <xdr:colOff>1647825</xdr:colOff>
                    <xdr:row>0</xdr:row>
                    <xdr:rowOff>295275</xdr:rowOff>
                  </from>
                  <to>
                    <xdr:col>0</xdr:col>
                    <xdr:colOff>3152775</xdr:colOff>
                    <xdr:row>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Line="0" autoPict="0" macro="[0]!slett_alle">
                <anchor moveWithCells="1" sizeWithCells="1">
                  <from>
                    <xdr:col>0</xdr:col>
                    <xdr:colOff>76200</xdr:colOff>
                    <xdr:row>0</xdr:row>
                    <xdr:rowOff>295275</xdr:rowOff>
                  </from>
                  <to>
                    <xdr:col>0</xdr:col>
                    <xdr:colOff>1647825</xdr:colOff>
                    <xdr:row>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Line="0" autoPict="0" macro="[0]!innkjoepsbudsjett">
                <anchor moveWithCells="1" sizeWithCells="1">
                  <from>
                    <xdr:col>0</xdr:col>
                    <xdr:colOff>1647825</xdr:colOff>
                    <xdr:row>0</xdr:row>
                    <xdr:rowOff>47625</xdr:rowOff>
                  </from>
                  <to>
                    <xdr:col>0</xdr:col>
                    <xdr:colOff>3152775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Line="0" autoPict="0" macro="[0]!likviditetsbudsjett">
                <anchor moveWithCells="1" sizeWithCells="1">
                  <from>
                    <xdr:col>0</xdr:col>
                    <xdr:colOff>4638675</xdr:colOff>
                    <xdr:row>0</xdr:row>
                    <xdr:rowOff>47625</xdr:rowOff>
                  </from>
                  <to>
                    <xdr:col>2</xdr:col>
                    <xdr:colOff>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Line="0" autoPict="0" macro="[0]!Resultatsbudsjett">
                <anchor moveWithCells="1" sizeWithCells="1">
                  <from>
                    <xdr:col>0</xdr:col>
                    <xdr:colOff>3162300</xdr:colOff>
                    <xdr:row>0</xdr:row>
                    <xdr:rowOff>47625</xdr:rowOff>
                  </from>
                  <to>
                    <xdr:col>0</xdr:col>
                    <xdr:colOff>4619625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Button 6">
              <controlPr defaultSize="0" print="0" autoFill="0" autoLine="0" autoPict="0" macro="[0]!utskriftsmeny">
                <anchor moveWithCells="1" sizeWithCells="1">
                  <from>
                    <xdr:col>0</xdr:col>
                    <xdr:colOff>3162300</xdr:colOff>
                    <xdr:row>0</xdr:row>
                    <xdr:rowOff>295275</xdr:rowOff>
                  </from>
                  <to>
                    <xdr:col>0</xdr:col>
                    <xdr:colOff>4657725</xdr:colOff>
                    <xdr:row>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Button 7">
              <controlPr defaultSize="0" print="0" autoFill="0" autoLine="0" autoPict="0" macro="[0]!salgsbudsjett">
                <anchor moveWithCells="1" sizeWithCells="1">
                  <from>
                    <xdr:col>0</xdr:col>
                    <xdr:colOff>76200</xdr:colOff>
                    <xdr:row>0</xdr:row>
                    <xdr:rowOff>47625</xdr:rowOff>
                  </from>
                  <to>
                    <xdr:col>0</xdr:col>
                    <xdr:colOff>1647825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Button 21">
              <controlPr defaultSize="0" print="0" autoFill="0" autoLine="0" autoPict="0" macro="[0]!Hjelp">
                <anchor moveWithCells="1" sizeWithCells="1">
                  <from>
                    <xdr:col>0</xdr:col>
                    <xdr:colOff>4676775</xdr:colOff>
                    <xdr:row>0</xdr:row>
                    <xdr:rowOff>295275</xdr:rowOff>
                  </from>
                  <to>
                    <xdr:col>1</xdr:col>
                    <xdr:colOff>1133475</xdr:colOff>
                    <xdr:row>0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 enableFormatConditionsCalculation="0">
    <pageSetUpPr fitToPage="1"/>
  </sheetPr>
  <dimension ref="A1:AN35"/>
  <sheetViews>
    <sheetView showGridLines="0" zoomScale="170" zoomScaleNormal="170" zoomScalePageLayoutView="170" workbookViewId="0">
      <pane ySplit="2" topLeftCell="A15" activePane="bottomLeft" state="frozen"/>
      <selection pane="bottomLeft" activeCell="C13" sqref="C13"/>
    </sheetView>
  </sheetViews>
  <sheetFormatPr baseColWidth="10" defaultColWidth="9.140625" defaultRowHeight="14.25"/>
  <cols>
    <col min="1" max="1" width="25" style="2" customWidth="1"/>
    <col min="2" max="2" width="9.85546875" style="2" customWidth="1"/>
    <col min="3" max="7" width="10.85546875" style="2" customWidth="1"/>
    <col min="8" max="11" width="23.28515625" style="2" customWidth="1"/>
    <col min="12" max="12" width="9.140625" style="2" customWidth="1"/>
    <col min="13" max="13" width="25.28515625" style="2" customWidth="1"/>
    <col min="14" max="14" width="9.140625" style="2"/>
    <col min="15" max="19" width="10.85546875" style="2" customWidth="1"/>
    <col min="20" max="16384" width="9.140625" style="2"/>
  </cols>
  <sheetData>
    <row r="1" spans="1:40" ht="27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21.75" customHeight="1">
      <c r="A2" s="234" t="str">
        <f>"Salgs- og innbetalingbudsjett "&amp;Grunndata!B5</f>
        <v xml:space="preserve">Salgs- og innbetalingbudsjett </v>
      </c>
      <c r="B2" s="235"/>
      <c r="C2" s="235"/>
      <c r="D2" s="235"/>
      <c r="E2" s="235"/>
      <c r="F2" s="235"/>
      <c r="G2" s="235"/>
      <c r="H2" s="233"/>
      <c r="I2" s="233"/>
      <c r="J2" s="233"/>
      <c r="K2" s="233"/>
      <c r="L2" s="233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</row>
    <row r="3" spans="1:40" ht="12" hidden="1" customHeight="1">
      <c r="A3" s="107"/>
      <c r="B3" s="108"/>
      <c r="C3" s="108"/>
      <c r="D3" s="108"/>
      <c r="E3" s="108"/>
      <c r="F3" s="109" t="s">
        <v>0</v>
      </c>
      <c r="G3" s="110">
        <f>Start</f>
        <v>0</v>
      </c>
      <c r="H3" s="19"/>
      <c r="I3" s="19"/>
      <c r="J3" s="19"/>
      <c r="K3" s="19"/>
      <c r="L3" s="19"/>
      <c r="N3" s="31"/>
      <c r="O3" s="31"/>
      <c r="P3" s="32"/>
    </row>
    <row r="4" spans="1:40" ht="12" hidden="1" customHeight="1" thickBot="1">
      <c r="A4" s="111"/>
      <c r="B4" s="3"/>
      <c r="C4" s="3"/>
      <c r="D4" s="3"/>
      <c r="E4" s="3"/>
      <c r="F4" s="34" t="s">
        <v>2</v>
      </c>
      <c r="G4" s="112">
        <f>Grunndata!B6</f>
        <v>0</v>
      </c>
      <c r="H4" s="19"/>
      <c r="I4" s="19"/>
      <c r="J4" s="19"/>
      <c r="K4" s="19"/>
      <c r="L4" s="19"/>
      <c r="M4" s="32"/>
      <c r="N4" s="32"/>
      <c r="O4" s="32"/>
      <c r="P4" s="32"/>
    </row>
    <row r="5" spans="1:40" ht="12" hidden="1" customHeight="1">
      <c r="A5" s="111"/>
      <c r="B5" s="3"/>
      <c r="C5" s="3"/>
      <c r="D5" s="3"/>
      <c r="E5" s="3"/>
      <c r="F5" s="34" t="s">
        <v>3</v>
      </c>
      <c r="G5" s="112">
        <f>Grunndata!B7</f>
        <v>0</v>
      </c>
      <c r="H5" s="35" t="str">
        <f>IF(G5&gt;4,"maksimum 4 måneder! ","")</f>
        <v/>
      </c>
      <c r="I5" s="35"/>
      <c r="J5" s="35"/>
      <c r="K5" s="35"/>
      <c r="L5" s="19"/>
      <c r="M5" s="90" t="s">
        <v>12</v>
      </c>
      <c r="N5" s="91"/>
      <c r="O5" s="92"/>
    </row>
    <row r="6" spans="1:40" ht="12" hidden="1" customHeight="1">
      <c r="A6" s="111"/>
      <c r="B6" s="3"/>
      <c r="C6" s="3"/>
      <c r="D6" s="3"/>
      <c r="E6" s="3"/>
      <c r="F6" s="33" t="str">
        <f>"Utestående kundekrav per 1."&amp;IF(G4=0,"",G4)&amp;":"</f>
        <v>Utestående kundekrav per 1.:</v>
      </c>
      <c r="G6" s="112">
        <f>Grunndata!B11</f>
        <v>0</v>
      </c>
      <c r="H6" s="19"/>
      <c r="I6" s="19"/>
      <c r="J6" s="19"/>
      <c r="K6" s="19"/>
      <c r="L6" s="19"/>
      <c r="M6" s="93" t="s">
        <v>13</v>
      </c>
      <c r="N6" s="31"/>
      <c r="O6" s="94">
        <f>G9</f>
        <v>0.25</v>
      </c>
    </row>
    <row r="7" spans="1:40" ht="12" hidden="1" customHeight="1">
      <c r="A7" s="111"/>
      <c r="B7" s="3"/>
      <c r="C7" s="3"/>
      <c r="D7" s="3"/>
      <c r="E7" s="5"/>
      <c r="F7" s="33" t="s">
        <v>14</v>
      </c>
      <c r="G7" s="113">
        <f>Grunndata!B12</f>
        <v>0</v>
      </c>
      <c r="H7" s="35" t="str">
        <f>IF(G7&gt;60,"maksimum 60 dager! ","")</f>
        <v/>
      </c>
      <c r="I7" s="35"/>
      <c r="J7" s="35"/>
      <c r="K7" s="35"/>
      <c r="L7" s="19"/>
      <c r="M7" s="93" t="str">
        <f>IF(G8=0,"","Andel kontantsalg")</f>
        <v/>
      </c>
      <c r="N7" s="31"/>
      <c r="O7" s="94" t="str">
        <f>IF(G8=0,"",G8)</f>
        <v/>
      </c>
    </row>
    <row r="8" spans="1:40" ht="12" hidden="1" customHeight="1">
      <c r="A8" s="111"/>
      <c r="B8" s="3"/>
      <c r="C8" s="3"/>
      <c r="D8" s="3"/>
      <c r="E8" s="3"/>
      <c r="F8" s="33" t="s">
        <v>7</v>
      </c>
      <c r="G8" s="114">
        <f>Grunndata!B13</f>
        <v>0</v>
      </c>
      <c r="H8" s="19"/>
      <c r="I8" s="19"/>
      <c r="J8" s="19"/>
      <c r="K8" s="19"/>
      <c r="L8" s="19"/>
      <c r="M8" s="95" t="s">
        <v>15</v>
      </c>
      <c r="N8" s="31"/>
      <c r="O8" s="100">
        <f>G10</f>
        <v>0</v>
      </c>
    </row>
    <row r="9" spans="1:40" ht="12" hidden="1" customHeight="1" thickBot="1">
      <c r="A9" s="111"/>
      <c r="B9" s="3"/>
      <c r="C9" s="3"/>
      <c r="D9" s="3"/>
      <c r="E9" s="3"/>
      <c r="F9" s="33" t="s">
        <v>4</v>
      </c>
      <c r="G9" s="115">
        <f>mva</f>
        <v>0.25</v>
      </c>
      <c r="H9" s="19"/>
      <c r="I9" s="19"/>
      <c r="J9" s="19"/>
      <c r="K9" s="19"/>
      <c r="L9" s="19"/>
      <c r="M9" s="96" t="s">
        <v>16</v>
      </c>
      <c r="N9" s="97"/>
      <c r="O9" s="101">
        <f>G7</f>
        <v>0</v>
      </c>
    </row>
    <row r="10" spans="1:40" ht="12" hidden="1" customHeight="1">
      <c r="A10" s="111"/>
      <c r="B10" s="3"/>
      <c r="C10" s="3"/>
      <c r="D10" s="3"/>
      <c r="E10" s="3"/>
      <c r="F10" s="33" t="s">
        <v>8</v>
      </c>
      <c r="G10" s="116">
        <f>Grunndata!B14</f>
        <v>0</v>
      </c>
      <c r="H10" s="19"/>
      <c r="I10" s="19"/>
      <c r="J10" s="19"/>
      <c r="K10" s="19"/>
      <c r="L10" s="19"/>
    </row>
    <row r="11" spans="1:40" ht="12" hidden="1" customHeight="1">
      <c r="A11" s="111"/>
      <c r="B11" s="3"/>
      <c r="C11" s="3"/>
      <c r="D11" s="3"/>
      <c r="E11" s="3"/>
      <c r="F11" s="33" t="s">
        <v>17</v>
      </c>
      <c r="G11" s="117" t="str">
        <f>IF(Grunndata!B9=0,"ingen",Grunndata!B9)</f>
        <v>ingen</v>
      </c>
      <c r="H11" s="47">
        <f>IF(G11=10,-1,IF(G11=100,-2,IF(G11=1000,-3,0)))</f>
        <v>0</v>
      </c>
      <c r="I11" s="47"/>
      <c r="J11" s="47"/>
      <c r="K11" s="47"/>
      <c r="L11" s="19"/>
    </row>
    <row r="12" spans="1:40" ht="12" hidden="1" customHeight="1">
      <c r="A12" s="118" t="s">
        <v>18</v>
      </c>
      <c r="B12" s="7"/>
      <c r="C12" s="8">
        <f>IF($G$4=0,0,G4*30)</f>
        <v>0</v>
      </c>
      <c r="D12" s="8">
        <f>IF($G$4=0,0,IF($G$5&gt;1,C12+30,""))</f>
        <v>0</v>
      </c>
      <c r="E12" s="8">
        <f>IF($G$4=0,0,IF($G$5&gt;2,D12+30,""))</f>
        <v>0</v>
      </c>
      <c r="F12" s="8">
        <f>IF($G$4=0,0,IF($G$5&gt;3,E12+30,""))</f>
        <v>0</v>
      </c>
      <c r="G12" s="119" t="s">
        <v>19</v>
      </c>
      <c r="H12" s="19"/>
      <c r="I12" s="19"/>
      <c r="J12" s="19"/>
      <c r="K12" s="19"/>
      <c r="L12" s="19"/>
    </row>
    <row r="13" spans="1:40" ht="12" hidden="1" customHeight="1">
      <c r="A13" s="228" t="str">
        <f>IF(G8=0,"Kontantsalg","")</f>
        <v>Kontantsalg</v>
      </c>
      <c r="B13" s="229"/>
      <c r="C13" s="232">
        <f>Grunndata!B21</f>
        <v>0</v>
      </c>
      <c r="D13" s="232">
        <f>Grunndata!C21</f>
        <v>0</v>
      </c>
      <c r="E13" s="232">
        <f>Grunndata!D21</f>
        <v>0</v>
      </c>
      <c r="F13" s="232">
        <f>Grunndata!E21</f>
        <v>0</v>
      </c>
      <c r="G13" s="121">
        <f t="shared" ref="G13:G19" si="0">SUM(C13:F13)</f>
        <v>0</v>
      </c>
      <c r="H13" s="19"/>
      <c r="I13" s="19"/>
      <c r="J13" s="19"/>
      <c r="K13" s="19"/>
      <c r="L13" s="19"/>
    </row>
    <row r="14" spans="1:40" ht="12" hidden="1" customHeight="1" thickBot="1">
      <c r="A14" s="230" t="str">
        <f>IF(G8=0,"Kredittsalg","Totalt salg")</f>
        <v>Kredittsalg</v>
      </c>
      <c r="B14" s="231"/>
      <c r="C14" s="236">
        <f>Grunndata!B22</f>
        <v>0</v>
      </c>
      <c r="D14" s="236">
        <f>Grunndata!C22</f>
        <v>0</v>
      </c>
      <c r="E14" s="236">
        <f>Grunndata!D22</f>
        <v>0</v>
      </c>
      <c r="F14" s="236">
        <f>Grunndata!E22</f>
        <v>0</v>
      </c>
      <c r="G14" s="124">
        <f>SUM(C14:F14)</f>
        <v>0</v>
      </c>
      <c r="H14" s="19"/>
      <c r="I14" s="19"/>
      <c r="J14" s="19"/>
      <c r="K14" s="19"/>
      <c r="L14" s="19"/>
    </row>
    <row r="15" spans="1:40" ht="12" customHeight="1" thickBot="1">
      <c r="A15" s="20"/>
      <c r="B15" s="21"/>
      <c r="C15" s="22"/>
      <c r="D15" s="22"/>
      <c r="E15" s="22"/>
      <c r="F15" s="22"/>
      <c r="G15" s="18"/>
      <c r="H15" s="19"/>
      <c r="I15" s="19"/>
      <c r="J15" s="19"/>
      <c r="K15" s="19"/>
      <c r="L15" s="19"/>
      <c r="M15" s="49" t="str">
        <f>"Salgs- og innbetalingsbudsjett for "&amp;Grunndata!B5&amp;"    Navn/oppgavenr.: "&amp;IF(G3=0,"",G3)</f>
        <v xml:space="preserve">Salgs- og innbetalingsbudsjett for     Navn/oppgavenr.: </v>
      </c>
    </row>
    <row r="16" spans="1:40" ht="12" customHeight="1" thickBot="1">
      <c r="A16" s="125" t="s">
        <v>20</v>
      </c>
      <c r="B16" s="126"/>
      <c r="C16" s="127">
        <f>C12</f>
        <v>0</v>
      </c>
      <c r="D16" s="127">
        <f>D12</f>
        <v>0</v>
      </c>
      <c r="E16" s="127">
        <f>E12</f>
        <v>0</v>
      </c>
      <c r="F16" s="127">
        <f>F12</f>
        <v>0</v>
      </c>
      <c r="G16" s="128" t="str">
        <f>G12</f>
        <v>Sum</v>
      </c>
      <c r="H16" s="19"/>
      <c r="I16" s="19"/>
      <c r="J16" s="19"/>
      <c r="K16" s="19"/>
      <c r="L16" s="19"/>
    </row>
    <row r="17" spans="1:19" ht="12" customHeight="1">
      <c r="A17" s="129" t="str">
        <f>"Kontantsalg "&amp;IF(G10&gt;0,"- "&amp;G10*100&amp;"% rabatt","")</f>
        <v xml:space="preserve">Kontantsalg </v>
      </c>
      <c r="B17" s="25"/>
      <c r="C17" s="26">
        <f>ROUNDDOWN(C14*$G8*(1-krabatt)+C13*(1-krabatt),$H$11)</f>
        <v>0</v>
      </c>
      <c r="D17" s="26">
        <f>ROUNDDOWN(D14*$G8*(1-krabatt)+D13*(1-krabatt),$H$11)</f>
        <v>0</v>
      </c>
      <c r="E17" s="26">
        <f>ROUNDDOWN(E14*$G8*(1-krabatt)+E13*(1-krabatt),$H$11)</f>
        <v>0</v>
      </c>
      <c r="F17" s="26">
        <f>ROUNDDOWN(F14*$G8*(1-krabatt)+F13*(1-krabatt),$H$11)</f>
        <v>0</v>
      </c>
      <c r="G17" s="130">
        <f>SUM(C17:F17)</f>
        <v>0</v>
      </c>
      <c r="H17" s="19"/>
      <c r="I17" s="19"/>
      <c r="J17" s="19"/>
      <c r="K17" s="19"/>
      <c r="L17" s="19"/>
      <c r="M17" s="87" t="str">
        <f>A16</f>
        <v>Salgsbudsjett</v>
      </c>
      <c r="N17" s="88"/>
      <c r="O17" s="76">
        <f t="shared" ref="O17:S20" si="1">C16</f>
        <v>0</v>
      </c>
      <c r="P17" s="76">
        <f t="shared" si="1"/>
        <v>0</v>
      </c>
      <c r="Q17" s="76">
        <f t="shared" si="1"/>
        <v>0</v>
      </c>
      <c r="R17" s="76">
        <f t="shared" si="1"/>
        <v>0</v>
      </c>
      <c r="S17" s="106" t="str">
        <f t="shared" si="1"/>
        <v>Sum</v>
      </c>
    </row>
    <row r="18" spans="1:19" ht="12" customHeight="1">
      <c r="A18" s="129" t="s">
        <v>21</v>
      </c>
      <c r="B18" s="25"/>
      <c r="C18" s="26">
        <f>ROUNDDOWN(C14*(1-$G8),$H$11)</f>
        <v>0</v>
      </c>
      <c r="D18" s="26">
        <f>ROUNDDOWN(D14*(1-$G8),$H$11)</f>
        <v>0</v>
      </c>
      <c r="E18" s="26">
        <f>ROUNDDOWN(E14*(1-$G8),$H$11)</f>
        <v>0</v>
      </c>
      <c r="F18" s="26">
        <f>ROUND(F14*(1-$G8),$H$11)</f>
        <v>0</v>
      </c>
      <c r="G18" s="130">
        <f t="shared" si="0"/>
        <v>0</v>
      </c>
      <c r="H18" s="19"/>
      <c r="I18" s="19"/>
      <c r="J18" s="19"/>
      <c r="K18" s="19"/>
      <c r="L18" s="19"/>
      <c r="M18" s="80" t="str">
        <f>A17</f>
        <v xml:space="preserve">Kontantsalg </v>
      </c>
      <c r="N18" s="6"/>
      <c r="O18" s="98">
        <f t="shared" si="1"/>
        <v>0</v>
      </c>
      <c r="P18" s="98">
        <f t="shared" si="1"/>
        <v>0</v>
      </c>
      <c r="Q18" s="98">
        <f t="shared" si="1"/>
        <v>0</v>
      </c>
      <c r="R18" s="98">
        <f t="shared" si="1"/>
        <v>0</v>
      </c>
      <c r="S18" s="79">
        <f t="shared" si="1"/>
        <v>0</v>
      </c>
    </row>
    <row r="19" spans="1:19" ht="12" customHeight="1" thickBot="1">
      <c r="A19" s="131" t="str">
        <f>"Totalt salg "&amp;IF(G10&gt;0,"ekskl. rabatt","")</f>
        <v xml:space="preserve">Totalt salg </v>
      </c>
      <c r="B19" s="132"/>
      <c r="C19" s="30">
        <f>ROUNDDOWN(SUM(C17:C18),$H$11)</f>
        <v>0</v>
      </c>
      <c r="D19" s="30">
        <f>ROUNDDOWN(SUM(D17:D18),$H$11)</f>
        <v>0</v>
      </c>
      <c r="E19" s="30">
        <f>ROUNDDOWN(SUM(E17:E18),$H$11)</f>
        <v>0</v>
      </c>
      <c r="F19" s="30">
        <f>ROUND(SUM(F17:F18),$H$11)</f>
        <v>0</v>
      </c>
      <c r="G19" s="133">
        <f t="shared" si="0"/>
        <v>0</v>
      </c>
      <c r="H19" s="19"/>
      <c r="I19" s="19"/>
      <c r="J19" s="19"/>
      <c r="K19" s="19"/>
      <c r="L19" s="19"/>
      <c r="M19" s="80" t="str">
        <f>A18</f>
        <v>Salg på kreditt ekskl. mva</v>
      </c>
      <c r="N19" s="6"/>
      <c r="O19" s="98">
        <f t="shared" si="1"/>
        <v>0</v>
      </c>
      <c r="P19" s="98">
        <f t="shared" si="1"/>
        <v>0</v>
      </c>
      <c r="Q19" s="98">
        <f t="shared" si="1"/>
        <v>0</v>
      </c>
      <c r="R19" s="98">
        <f t="shared" si="1"/>
        <v>0</v>
      </c>
      <c r="S19" s="79">
        <f t="shared" si="1"/>
        <v>0</v>
      </c>
    </row>
    <row r="20" spans="1:19" ht="12" customHeight="1" thickBot="1">
      <c r="A20" s="23"/>
      <c r="B20" s="23"/>
      <c r="C20" s="23"/>
      <c r="D20" s="23"/>
      <c r="E20" s="23"/>
      <c r="F20" s="23"/>
      <c r="G20" s="23"/>
      <c r="H20" s="19"/>
      <c r="I20" s="19"/>
      <c r="J20" s="19"/>
      <c r="K20" s="19"/>
      <c r="L20" s="19"/>
      <c r="M20" s="81" t="str">
        <f>A19</f>
        <v xml:space="preserve">Totalt salg </v>
      </c>
      <c r="N20" s="89"/>
      <c r="O20" s="99">
        <f t="shared" si="1"/>
        <v>0</v>
      </c>
      <c r="P20" s="99">
        <f t="shared" si="1"/>
        <v>0</v>
      </c>
      <c r="Q20" s="99">
        <f t="shared" si="1"/>
        <v>0</v>
      </c>
      <c r="R20" s="99">
        <f t="shared" si="1"/>
        <v>0</v>
      </c>
      <c r="S20" s="82">
        <f t="shared" si="1"/>
        <v>0</v>
      </c>
    </row>
    <row r="21" spans="1:19" ht="12" customHeight="1" thickBot="1">
      <c r="A21" s="134" t="s">
        <v>22</v>
      </c>
      <c r="B21" s="135"/>
      <c r="C21" s="127">
        <f>C12</f>
        <v>0</v>
      </c>
      <c r="D21" s="127">
        <f>D12</f>
        <v>0</v>
      </c>
      <c r="E21" s="127">
        <f>E12</f>
        <v>0</v>
      </c>
      <c r="F21" s="127">
        <f>F12</f>
        <v>0</v>
      </c>
      <c r="G21" s="128" t="s">
        <v>19</v>
      </c>
      <c r="H21" s="19"/>
      <c r="I21" s="19"/>
      <c r="J21" s="19"/>
      <c r="K21" s="19"/>
      <c r="L21" s="19"/>
      <c r="M21" s="53"/>
      <c r="N21" s="53"/>
      <c r="O21" s="53"/>
      <c r="P21" s="53"/>
      <c r="Q21" s="53"/>
      <c r="R21" s="53"/>
      <c r="S21" s="53"/>
    </row>
    <row r="22" spans="1:19" ht="12" customHeight="1">
      <c r="A22" s="136" t="str">
        <f>"Utestående per 1."&amp;G4</f>
        <v>Utestående per 1.0</v>
      </c>
      <c r="B22" s="27"/>
      <c r="C22" s="26">
        <f>ROUNDDOWN(IF($G$7&lt;=30,G6,G6*(60-$G$7)/30),H11)</f>
        <v>0</v>
      </c>
      <c r="D22" s="26">
        <f>ROUNDDOWN(IF(D21="",0,IF($G$7&gt;30,G6-C22)),H11)</f>
        <v>0</v>
      </c>
      <c r="E22" s="26"/>
      <c r="F22" s="26"/>
      <c r="G22" s="130">
        <f t="shared" ref="G22:G27" si="2">SUM(C22:F22)</f>
        <v>0</v>
      </c>
      <c r="H22" s="19"/>
      <c r="I22" s="19"/>
      <c r="J22" s="19"/>
      <c r="K22" s="19"/>
      <c r="L22" s="19"/>
      <c r="M22" s="74" t="str">
        <f t="shared" ref="M22:M29" si="3">A21</f>
        <v>Innbetalingsbudsjett</v>
      </c>
      <c r="N22" s="75"/>
      <c r="O22" s="76">
        <f t="shared" ref="O22:S29" si="4">C21</f>
        <v>0</v>
      </c>
      <c r="P22" s="76">
        <f t="shared" si="4"/>
        <v>0</v>
      </c>
      <c r="Q22" s="76">
        <f t="shared" si="4"/>
        <v>0</v>
      </c>
      <c r="R22" s="76">
        <f t="shared" si="4"/>
        <v>0</v>
      </c>
      <c r="S22" s="77" t="str">
        <f t="shared" si="4"/>
        <v>Sum</v>
      </c>
    </row>
    <row r="23" spans="1:19" ht="12" customHeight="1">
      <c r="A23" s="137" t="s">
        <v>23</v>
      </c>
      <c r="B23" s="28">
        <f>C12</f>
        <v>0</v>
      </c>
      <c r="C23" s="26">
        <f>ROUNDDOWN(IF($G$7&gt;30,0,C18*(1+mva)*(30-$G$7)/30),H11)</f>
        <v>0</v>
      </c>
      <c r="D23" s="26">
        <f>ROUNDDOWN(IF(D21="",0,IF($G$7&gt;30,IF($G$7&lt;60,IF(D18&gt;0,C18*(1+mva)*(60-$G$7)/60+C18*(1+mva)*(60-$G$7)/60,C18*(1+mva)*(60-$G$7)/30+D18*(1+mva)*(60-$G$7)/30)),C18*(1+mva)-C23)),H11)</f>
        <v>0</v>
      </c>
      <c r="E23" s="26">
        <f>ROUNDDOWN(IF(E21="",0,C18*(1+mva)-C23-D23),H11)</f>
        <v>0</v>
      </c>
      <c r="F23" s="26"/>
      <c r="G23" s="130">
        <f t="shared" si="2"/>
        <v>0</v>
      </c>
      <c r="H23" s="19"/>
      <c r="I23" s="19"/>
      <c r="J23" s="19"/>
      <c r="K23" s="19"/>
      <c r="L23" s="19"/>
      <c r="M23" s="78" t="str">
        <f t="shared" si="3"/>
        <v>Utestående per 1.0</v>
      </c>
      <c r="N23" s="11"/>
      <c r="O23" s="10">
        <f t="shared" si="4"/>
        <v>0</v>
      </c>
      <c r="P23" s="10">
        <f t="shared" si="4"/>
        <v>0</v>
      </c>
      <c r="Q23" s="10">
        <f t="shared" si="4"/>
        <v>0</v>
      </c>
      <c r="R23" s="10">
        <f t="shared" si="4"/>
        <v>0</v>
      </c>
      <c r="S23" s="79">
        <f t="shared" si="4"/>
        <v>0</v>
      </c>
    </row>
    <row r="24" spans="1:19" ht="12" customHeight="1">
      <c r="A24" s="129" t="s">
        <v>23</v>
      </c>
      <c r="B24" s="28">
        <f>D12</f>
        <v>0</v>
      </c>
      <c r="C24" s="26"/>
      <c r="D24" s="26">
        <f>ROUNDDOWN(IF(D21="",0,IF($G$7&gt;30,0,D18*(1+mva)*(30-$G$7)/30)),H11)</f>
        <v>0</v>
      </c>
      <c r="E24" s="26">
        <f>ROUNDDOWN(IF(E21="",0,IF($G$7&gt;30,IF($G$7&lt;60,IF(E18&gt;0,D18*(1+mva)*(60-$G$7)/60+D18*(1+mva)*(60-$G$7)/60,D18*(1+mva)*(60-$G$7)/30+E18*(1+mva)*(60-$G$7)/30)),D18*(1+mva)-D24)),H11)</f>
        <v>0</v>
      </c>
      <c r="F24" s="26">
        <f>ROUND(IF(F21="",0,D18*(1+mva)-D24-E24),H11)</f>
        <v>0</v>
      </c>
      <c r="G24" s="130">
        <f t="shared" si="2"/>
        <v>0</v>
      </c>
      <c r="H24" s="19"/>
      <c r="I24" s="19"/>
      <c r="J24" s="19"/>
      <c r="K24" s="19"/>
      <c r="L24" s="19"/>
      <c r="M24" s="80" t="str">
        <f t="shared" si="3"/>
        <v>Innbetalinger fra kredittsalg i</v>
      </c>
      <c r="N24" s="12">
        <f>B23</f>
        <v>0</v>
      </c>
      <c r="O24" s="10">
        <f t="shared" si="4"/>
        <v>0</v>
      </c>
      <c r="P24" s="10">
        <f t="shared" si="4"/>
        <v>0</v>
      </c>
      <c r="Q24" s="10">
        <f t="shared" si="4"/>
        <v>0</v>
      </c>
      <c r="R24" s="10">
        <f t="shared" si="4"/>
        <v>0</v>
      </c>
      <c r="S24" s="79">
        <f t="shared" si="4"/>
        <v>0</v>
      </c>
    </row>
    <row r="25" spans="1:19" ht="12" customHeight="1">
      <c r="A25" s="129" t="s">
        <v>23</v>
      </c>
      <c r="B25" s="28">
        <f>E12</f>
        <v>0</v>
      </c>
      <c r="C25" s="26"/>
      <c r="D25" s="26"/>
      <c r="E25" s="26">
        <f>ROUNDDOWN(IF(E21="",0,IF($G$7&gt;30,0,E18*(1+mva)*(30-$G$7)/30)),H11)</f>
        <v>0</v>
      </c>
      <c r="F25" s="26">
        <f>ROUNDDOWN(IF(F21="",0,IF($G$7&gt;30,IF($G$7&lt;60,IF(F18&gt;0,E18*(1+mva)*(60-$G$7)/60+E18*(1+mva)*(60-$G$7)/60,E18*(1+mva)*(60-$G$7)/30+E18*(1+mva)*(60-$G$7)/30)),E18*(1+mva)-E25)),H11)</f>
        <v>0</v>
      </c>
      <c r="G25" s="130">
        <f t="shared" si="2"/>
        <v>0</v>
      </c>
      <c r="H25" s="19"/>
      <c r="I25" s="19"/>
      <c r="J25" s="19"/>
      <c r="K25" s="19"/>
      <c r="L25" s="19"/>
      <c r="M25" s="80" t="str">
        <f t="shared" si="3"/>
        <v>Innbetalinger fra kredittsalg i</v>
      </c>
      <c r="N25" s="12">
        <f>B24</f>
        <v>0</v>
      </c>
      <c r="O25" s="10">
        <f t="shared" si="4"/>
        <v>0</v>
      </c>
      <c r="P25" s="10">
        <f t="shared" si="4"/>
        <v>0</v>
      </c>
      <c r="Q25" s="10">
        <f t="shared" si="4"/>
        <v>0</v>
      </c>
      <c r="R25" s="10">
        <f t="shared" si="4"/>
        <v>0</v>
      </c>
      <c r="S25" s="79">
        <f t="shared" si="4"/>
        <v>0</v>
      </c>
    </row>
    <row r="26" spans="1:19" ht="12" customHeight="1">
      <c r="A26" s="129" t="s">
        <v>23</v>
      </c>
      <c r="B26" s="28">
        <f>F12</f>
        <v>0</v>
      </c>
      <c r="C26" s="26"/>
      <c r="D26" s="26"/>
      <c r="E26" s="26"/>
      <c r="F26" s="26">
        <f>ROUND(IF(F21="",0,IF($G$7&gt;30,0,F18*(1+mva)*(30-$G$7)/30)),H11)</f>
        <v>0</v>
      </c>
      <c r="G26" s="130">
        <f t="shared" si="2"/>
        <v>0</v>
      </c>
      <c r="H26" s="24"/>
      <c r="I26" s="24"/>
      <c r="J26" s="24"/>
      <c r="K26" s="24"/>
      <c r="L26" s="19"/>
      <c r="M26" s="80" t="str">
        <f t="shared" si="3"/>
        <v>Innbetalinger fra kredittsalg i</v>
      </c>
      <c r="N26" s="12">
        <f>B25</f>
        <v>0</v>
      </c>
      <c r="O26" s="10">
        <f t="shared" si="4"/>
        <v>0</v>
      </c>
      <c r="P26" s="10">
        <f t="shared" si="4"/>
        <v>0</v>
      </c>
      <c r="Q26" s="10">
        <f t="shared" si="4"/>
        <v>0</v>
      </c>
      <c r="R26" s="10">
        <f t="shared" si="4"/>
        <v>0</v>
      </c>
      <c r="S26" s="79">
        <f t="shared" si="4"/>
        <v>0</v>
      </c>
    </row>
    <row r="27" spans="1:19" ht="12" customHeight="1" thickBot="1">
      <c r="A27" s="131" t="str">
        <f>"Innbetalinger fra kontantsalg "&amp;IF(G10&gt;0,"ekskl. rabatt","")</f>
        <v xml:space="preserve">Innbetalinger fra kontantsalg </v>
      </c>
      <c r="B27" s="29"/>
      <c r="C27" s="30">
        <f>ROUNDDOWN(IF(C21="",0,C17*(1+mva)),$H$11)</f>
        <v>0</v>
      </c>
      <c r="D27" s="30">
        <f>ROUNDDOWN(IF(D21="",0,D17*(1+mva)),$H$11)</f>
        <v>0</v>
      </c>
      <c r="E27" s="30">
        <f>ROUNDDOWN(IF(E21="",0,E17*(1+mva)),$H$11)</f>
        <v>0</v>
      </c>
      <c r="F27" s="30">
        <f>ROUND(IF(F21="",0,F17*(1+mva)),$H$11)</f>
        <v>0</v>
      </c>
      <c r="G27" s="133">
        <f t="shared" si="2"/>
        <v>0</v>
      </c>
      <c r="H27" s="19"/>
      <c r="I27" s="19"/>
      <c r="J27" s="19"/>
      <c r="K27" s="19"/>
      <c r="L27" s="19"/>
      <c r="M27" s="80" t="str">
        <f t="shared" si="3"/>
        <v>Innbetalinger fra kredittsalg i</v>
      </c>
      <c r="N27" s="12">
        <f>B26</f>
        <v>0</v>
      </c>
      <c r="O27" s="10">
        <f t="shared" si="4"/>
        <v>0</v>
      </c>
      <c r="P27" s="10">
        <f t="shared" si="4"/>
        <v>0</v>
      </c>
      <c r="Q27" s="10">
        <f t="shared" si="4"/>
        <v>0</v>
      </c>
      <c r="R27" s="10">
        <f t="shared" si="4"/>
        <v>0</v>
      </c>
      <c r="S27" s="79">
        <f t="shared" si="4"/>
        <v>0</v>
      </c>
    </row>
    <row r="28" spans="1:19" ht="12" customHeight="1" thickBot="1">
      <c r="A28" s="138" t="s">
        <v>24</v>
      </c>
      <c r="B28" s="139"/>
      <c r="C28" s="140">
        <f>SUM(C22:C27)</f>
        <v>0</v>
      </c>
      <c r="D28" s="140">
        <f>SUM(D22:D27)</f>
        <v>0</v>
      </c>
      <c r="E28" s="140">
        <f>SUM(E22:E27)</f>
        <v>0</v>
      </c>
      <c r="F28" s="140">
        <f>SUM(F22:F27)</f>
        <v>0</v>
      </c>
      <c r="G28" s="141">
        <f>SUM(G22:G27)</f>
        <v>0</v>
      </c>
      <c r="H28" s="19"/>
      <c r="I28" s="19"/>
      <c r="J28" s="19"/>
      <c r="K28" s="19"/>
      <c r="L28" s="19"/>
      <c r="M28" s="81" t="str">
        <f t="shared" si="3"/>
        <v xml:space="preserve">Innbetalinger fra kontantsalg </v>
      </c>
      <c r="N28" s="13"/>
      <c r="O28" s="14">
        <f t="shared" si="4"/>
        <v>0</v>
      </c>
      <c r="P28" s="14">
        <f t="shared" si="4"/>
        <v>0</v>
      </c>
      <c r="Q28" s="14">
        <f t="shared" si="4"/>
        <v>0</v>
      </c>
      <c r="R28" s="14">
        <f t="shared" si="4"/>
        <v>0</v>
      </c>
      <c r="S28" s="82">
        <f t="shared" si="4"/>
        <v>0</v>
      </c>
    </row>
    <row r="29" spans="1:19" ht="15" thickBo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83" t="str">
        <f t="shared" si="3"/>
        <v>Sum innbetalinger</v>
      </c>
      <c r="N29" s="84"/>
      <c r="O29" s="85">
        <f t="shared" si="4"/>
        <v>0</v>
      </c>
      <c r="P29" s="85">
        <f t="shared" si="4"/>
        <v>0</v>
      </c>
      <c r="Q29" s="85">
        <f t="shared" si="4"/>
        <v>0</v>
      </c>
      <c r="R29" s="85">
        <f t="shared" si="4"/>
        <v>0</v>
      </c>
      <c r="S29" s="86">
        <f t="shared" si="4"/>
        <v>0</v>
      </c>
    </row>
    <row r="30" spans="1:19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9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9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1:1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</row>
    <row r="34" spans="1:1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</row>
    <row r="35" spans="1:1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</row>
  </sheetData>
  <sheetProtection sheet="1" objects="1" scenarios="1"/>
  <phoneticPr fontId="29" type="noConversion"/>
  <pageMargins left="0.49" right="0.39" top="0.98" bottom="0.98" header="0.5" footer="0.5"/>
  <pageSetup paperSize="9" orientation="landscape" horizontalDpi="4294967292" verticalDpi="4294967292"/>
  <headerFooter>
    <oddHeader>&amp;RUtskriftsdato &amp;D</oddHeader>
    <oddFooter>&amp;L&amp;K000000Johs Totland 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3" name="Button 12">
              <controlPr defaultSize="0" print="0" autoFill="0" autoLine="0" autoPict="0" macro="[0]!topp3">
                <anchor moveWithCells="1" sizeWithCells="1">
                  <from>
                    <xdr:col>3</xdr:col>
                    <xdr:colOff>752475</xdr:colOff>
                    <xdr:row>0</xdr:row>
                    <xdr:rowOff>104775</xdr:rowOff>
                  </from>
                  <to>
                    <xdr:col>4</xdr:col>
                    <xdr:colOff>714375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4" name="Button 18">
              <controlPr defaultSize="0" print="0" autoFill="0" autoLine="0" autoPict="0" macro="[0]!innkjoepsbudsjett">
                <anchor moveWithCells="1" sizeWithCells="1">
                  <from>
                    <xdr:col>0</xdr:col>
                    <xdr:colOff>47625</xdr:colOff>
                    <xdr:row>0</xdr:row>
                    <xdr:rowOff>104775</xdr:rowOff>
                  </from>
                  <to>
                    <xdr:col>0</xdr:col>
                    <xdr:colOff>1362075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5" name="Button 20">
              <controlPr defaultSize="0" print="0" autoFill="0" autoLine="0" autoPict="0" macro="[0]!likviditetsbudsjett">
                <anchor moveWithCells="1" sizeWithCells="1">
                  <from>
                    <xdr:col>2</xdr:col>
                    <xdr:colOff>152400</xdr:colOff>
                    <xdr:row>0</xdr:row>
                    <xdr:rowOff>104775</xdr:rowOff>
                  </from>
                  <to>
                    <xdr:col>3</xdr:col>
                    <xdr:colOff>733425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6" name="Button 21">
              <controlPr defaultSize="0" print="0" autoFill="0" autoLine="0" autoPict="0" macro="[0]!Resultatsbudsjett">
                <anchor moveWithCells="1" sizeWithCells="1">
                  <from>
                    <xdr:col>0</xdr:col>
                    <xdr:colOff>1362075</xdr:colOff>
                    <xdr:row>0</xdr:row>
                    <xdr:rowOff>104775</xdr:rowOff>
                  </from>
                  <to>
                    <xdr:col>2</xdr:col>
                    <xdr:colOff>152400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7" name="Button 23">
              <controlPr defaultSize="0" print="0" autoFill="0" autoLine="0" autoPict="0" macro="[0]!utskrift">
                <anchor moveWithCells="1" sizeWithCells="1">
                  <from>
                    <xdr:col>4</xdr:col>
                    <xdr:colOff>723900</xdr:colOff>
                    <xdr:row>0</xdr:row>
                    <xdr:rowOff>104775</xdr:rowOff>
                  </from>
                  <to>
                    <xdr:col>5</xdr:col>
                    <xdr:colOff>638175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8" name="Button 24">
              <controlPr defaultSize="0" print="0" autoFill="0" autoLine="0" autoPict="0" macro="[0]!Grunndata">
                <anchor moveWithCells="1" sizeWithCells="1">
                  <from>
                    <xdr:col>5</xdr:col>
                    <xdr:colOff>657225</xdr:colOff>
                    <xdr:row>0</xdr:row>
                    <xdr:rowOff>104775</xdr:rowOff>
                  </from>
                  <to>
                    <xdr:col>7</xdr:col>
                    <xdr:colOff>9525</xdr:colOff>
                    <xdr:row>0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" enableFormatConditionsCalculation="0"/>
  <dimension ref="A1:AK35"/>
  <sheetViews>
    <sheetView showGridLines="0" workbookViewId="0">
      <pane ySplit="2" topLeftCell="A3" activePane="bottomLeft" state="frozen"/>
      <selection pane="bottomLeft" activeCell="A16" sqref="A16"/>
    </sheetView>
  </sheetViews>
  <sheetFormatPr baseColWidth="10" defaultColWidth="9.140625" defaultRowHeight="14.25"/>
  <cols>
    <col min="1" max="1" width="25" style="2" customWidth="1"/>
    <col min="2" max="2" width="9.85546875" style="2" customWidth="1"/>
    <col min="3" max="7" width="10.85546875" style="2" customWidth="1"/>
    <col min="8" max="8" width="23.28515625" style="2" customWidth="1"/>
    <col min="9" max="9" width="9.140625" style="2" customWidth="1"/>
    <col min="10" max="10" width="25.28515625" style="2" customWidth="1"/>
    <col min="11" max="11" width="9.140625" style="2"/>
    <col min="12" max="16" width="10.85546875" style="2" customWidth="1"/>
    <col min="17" max="16384" width="9.140625" style="2"/>
  </cols>
  <sheetData>
    <row r="1" spans="1:37" ht="27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21.75" customHeight="1">
      <c r="A2" s="234" t="str">
        <f>"Innkjøps- og utbetalingsbudsjett "&amp;Grunndata!B5</f>
        <v xml:space="preserve">Innkjøps- og utbetalingsbudsjett </v>
      </c>
      <c r="B2" s="235"/>
      <c r="C2" s="235"/>
      <c r="D2" s="235"/>
      <c r="E2" s="235"/>
      <c r="F2" s="235"/>
      <c r="G2" s="235"/>
      <c r="H2" s="233"/>
      <c r="I2" s="233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</row>
    <row r="3" spans="1:37" ht="14.25" hidden="1" customHeight="1">
      <c r="A3" s="142"/>
      <c r="B3" s="108"/>
      <c r="C3" s="108"/>
      <c r="D3" s="108"/>
      <c r="E3" s="108"/>
      <c r="F3" s="109" t="s">
        <v>0</v>
      </c>
      <c r="G3" s="143">
        <f>Start</f>
        <v>0</v>
      </c>
      <c r="H3" s="19"/>
      <c r="I3" s="19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</row>
    <row r="4" spans="1:37" ht="12" hidden="1" customHeight="1" thickBot="1">
      <c r="A4" s="111"/>
      <c r="B4" s="3"/>
      <c r="C4" s="3"/>
      <c r="D4" s="3"/>
      <c r="E4" s="3"/>
      <c r="F4" s="34" t="s">
        <v>25</v>
      </c>
      <c r="G4" s="112">
        <f>Grunndata!B6</f>
        <v>0</v>
      </c>
      <c r="H4" s="19"/>
      <c r="I4" s="19"/>
    </row>
    <row r="5" spans="1:37" ht="12" hidden="1" customHeight="1">
      <c r="A5" s="111"/>
      <c r="B5" s="3"/>
      <c r="C5" s="3"/>
      <c r="D5" s="3"/>
      <c r="E5" s="3"/>
      <c r="F5" s="34" t="s">
        <v>26</v>
      </c>
      <c r="G5" s="112">
        <f>Grunndata!B7</f>
        <v>0</v>
      </c>
      <c r="H5" s="19" t="str">
        <f>IF(G5&gt;4,"maksimum 4 måneder! ","")</f>
        <v/>
      </c>
      <c r="I5" s="19"/>
      <c r="J5" s="90" t="s">
        <v>27</v>
      </c>
      <c r="K5" s="91"/>
      <c r="L5" s="92"/>
    </row>
    <row r="6" spans="1:37" ht="12" hidden="1" customHeight="1">
      <c r="A6" s="111"/>
      <c r="B6" s="3"/>
      <c r="C6" s="3"/>
      <c r="D6" s="3"/>
      <c r="E6" s="3"/>
      <c r="F6" s="33" t="str">
        <f>"Leverandørgjeld per 1."&amp;IF(G4=0,"",G4)&amp;":"</f>
        <v>Leverandørgjeld per 1.:</v>
      </c>
      <c r="G6" s="112">
        <f>Grunndata!B15</f>
        <v>0</v>
      </c>
      <c r="H6" s="19"/>
      <c r="I6" s="19"/>
      <c r="J6" s="93" t="s">
        <v>13</v>
      </c>
      <c r="K6" s="31"/>
      <c r="L6" s="94">
        <f>G9</f>
        <v>0.25</v>
      </c>
    </row>
    <row r="7" spans="1:37" ht="12" hidden="1" customHeight="1">
      <c r="A7" s="111"/>
      <c r="B7" s="3"/>
      <c r="C7" s="3"/>
      <c r="D7" s="3"/>
      <c r="E7" s="5" t="str">
        <f>IF(G7&gt;60,"maksimum 60 dager! ","")</f>
        <v/>
      </c>
      <c r="F7" s="33" t="s">
        <v>14</v>
      </c>
      <c r="G7" s="113">
        <f>Grunndata!B16</f>
        <v>0</v>
      </c>
      <c r="H7" s="19"/>
      <c r="I7" s="19"/>
      <c r="J7" s="93" t="str">
        <f>IF(G8=0,"","Andel kontantkjøp")</f>
        <v/>
      </c>
      <c r="K7" s="31"/>
      <c r="L7" s="94" t="str">
        <f>IF(G8=0,"",G8)</f>
        <v/>
      </c>
    </row>
    <row r="8" spans="1:37" ht="12" hidden="1" customHeight="1">
      <c r="A8" s="111"/>
      <c r="B8" s="3"/>
      <c r="C8" s="3"/>
      <c r="D8" s="3"/>
      <c r="E8" s="3"/>
      <c r="F8" s="33" t="s">
        <v>10</v>
      </c>
      <c r="G8" s="114">
        <f>Grunndata!B17</f>
        <v>0</v>
      </c>
      <c r="H8" s="36" t="str">
        <f>IF(G7&gt;60,"maksimum 60 dager! ","")</f>
        <v/>
      </c>
      <c r="I8" s="19"/>
      <c r="J8" s="95" t="s">
        <v>28</v>
      </c>
      <c r="K8" s="31"/>
      <c r="L8" s="100">
        <f>G10</f>
        <v>0</v>
      </c>
    </row>
    <row r="9" spans="1:37" ht="12" hidden="1" customHeight="1" thickBot="1">
      <c r="A9" s="111"/>
      <c r="B9" s="3"/>
      <c r="C9" s="3"/>
      <c r="D9" s="3"/>
      <c r="E9" s="3"/>
      <c r="F9" s="33" t="s">
        <v>4</v>
      </c>
      <c r="G9" s="115">
        <f>mva</f>
        <v>0.25</v>
      </c>
      <c r="H9" s="19"/>
      <c r="I9" s="19"/>
      <c r="J9" s="96" t="s">
        <v>16</v>
      </c>
      <c r="K9" s="97"/>
      <c r="L9" s="101">
        <f>G7</f>
        <v>0</v>
      </c>
    </row>
    <row r="10" spans="1:37" ht="12" hidden="1" customHeight="1">
      <c r="A10" s="111"/>
      <c r="B10" s="3"/>
      <c r="C10" s="3"/>
      <c r="D10" s="3"/>
      <c r="E10" s="3"/>
      <c r="F10" s="33" t="s">
        <v>11</v>
      </c>
      <c r="G10" s="116">
        <f>Grunndata!B18</f>
        <v>0</v>
      </c>
      <c r="H10" s="19"/>
      <c r="I10" s="19"/>
    </row>
    <row r="11" spans="1:37" ht="12" hidden="1" customHeight="1">
      <c r="A11" s="111"/>
      <c r="B11" s="3"/>
      <c r="C11" s="3"/>
      <c r="D11" s="3"/>
      <c r="E11" s="3"/>
      <c r="F11" s="33" t="s">
        <v>17</v>
      </c>
      <c r="G11" s="117" t="str">
        <f>IF(Grunndata!B9=0,"ingen",Grunndata!B9)</f>
        <v>ingen</v>
      </c>
      <c r="H11" s="47">
        <f>IF(G11=10,-1,IF(G11=100,-2,IF(G11=1000,-3,0)))</f>
        <v>0</v>
      </c>
      <c r="I11" s="19"/>
    </row>
    <row r="12" spans="1:37" ht="12" hidden="1" customHeight="1">
      <c r="A12" s="118" t="s">
        <v>18</v>
      </c>
      <c r="B12" s="7"/>
      <c r="C12" s="8">
        <f>IF($G$4=0,0,G4*30)</f>
        <v>0</v>
      </c>
      <c r="D12" s="8">
        <f>IF($G$4=0,0,IF($G$5&gt;1,C12+30,""))</f>
        <v>0</v>
      </c>
      <c r="E12" s="8">
        <f>IF($G$4=0,0,IF($G$5&gt;2,D12+30,""))</f>
        <v>0</v>
      </c>
      <c r="F12" s="8">
        <f>IF($G$4=0,0,IF($G$5&gt;3,E12+30,""))</f>
        <v>0</v>
      </c>
      <c r="G12" s="119" t="s">
        <v>19</v>
      </c>
      <c r="H12" s="19"/>
      <c r="I12" s="19"/>
    </row>
    <row r="13" spans="1:37" ht="12" hidden="1" customHeight="1">
      <c r="A13" s="120" t="str">
        <f>IF(G8=0,"Kontantkjøp","")</f>
        <v>Kontantkjøp</v>
      </c>
      <c r="B13" s="7"/>
      <c r="C13" s="208">
        <f>Grunndata!B23</f>
        <v>0</v>
      </c>
      <c r="D13" s="208">
        <f>Grunndata!C23</f>
        <v>0</v>
      </c>
      <c r="E13" s="208">
        <f>Grunndata!D23</f>
        <v>0</v>
      </c>
      <c r="F13" s="208">
        <f>Grunndata!E23</f>
        <v>0</v>
      </c>
      <c r="G13" s="121">
        <f t="shared" ref="G13:G19" si="0">SUM(C13:F13)</f>
        <v>0</v>
      </c>
      <c r="H13" s="19"/>
      <c r="I13" s="19"/>
    </row>
    <row r="14" spans="1:37" ht="12" hidden="1" customHeight="1" thickBot="1">
      <c r="A14" s="122" t="str">
        <f>IF(G8=0,"Kredittkjøp","Totalt kjøp")</f>
        <v>Kredittkjøp</v>
      </c>
      <c r="B14" s="123"/>
      <c r="C14" s="208">
        <f>Grunndata!B24</f>
        <v>0</v>
      </c>
      <c r="D14" s="208">
        <f>Grunndata!C24</f>
        <v>0</v>
      </c>
      <c r="E14" s="208">
        <f>Grunndata!D24</f>
        <v>0</v>
      </c>
      <c r="F14" s="208">
        <f>Grunndata!E24</f>
        <v>0</v>
      </c>
      <c r="G14" s="124">
        <f t="shared" si="0"/>
        <v>0</v>
      </c>
      <c r="H14" s="19"/>
      <c r="I14" s="19"/>
    </row>
    <row r="15" spans="1:37" ht="12" customHeight="1" thickBot="1">
      <c r="A15" s="20"/>
      <c r="B15" s="21"/>
      <c r="C15" s="22"/>
      <c r="D15" s="22"/>
      <c r="E15" s="22"/>
      <c r="F15" s="22"/>
      <c r="G15" s="18"/>
      <c r="H15" s="19"/>
      <c r="I15" s="19"/>
    </row>
    <row r="16" spans="1:37" ht="12" customHeight="1">
      <c r="A16" s="125" t="s">
        <v>29</v>
      </c>
      <c r="B16" s="126"/>
      <c r="C16" s="127">
        <f>C12</f>
        <v>0</v>
      </c>
      <c r="D16" s="127">
        <f>D12</f>
        <v>0</v>
      </c>
      <c r="E16" s="127">
        <f>E12</f>
        <v>0</v>
      </c>
      <c r="F16" s="127">
        <f>F12</f>
        <v>0</v>
      </c>
      <c r="G16" s="128" t="str">
        <f>G12</f>
        <v>Sum</v>
      </c>
      <c r="H16" s="19"/>
      <c r="I16" s="19"/>
      <c r="J16" s="49" t="str">
        <f>"Utbetalingsbudsjett for "&amp;Grunndata!B5&amp;"    Navn/oppgavenr.: "&amp;IF(G3=0,"",G3)</f>
        <v xml:space="preserve">Utbetalingsbudsjett for     Navn/oppgavenr.: </v>
      </c>
    </row>
    <row r="17" spans="1:16" ht="12" customHeight="1" thickBot="1">
      <c r="A17" s="129" t="str">
        <f>"Kontantkjøp "&amp;IF(G10&gt;0,"- "&amp;G10*100&amp;"% rabatt","")</f>
        <v xml:space="preserve">Kontantkjøp </v>
      </c>
      <c r="B17" s="25"/>
      <c r="C17" s="26">
        <f>ROUNDDOWN(C14*$G8*(1-lrabatt)+C13*(1-lrabatt),$H$11)</f>
        <v>0</v>
      </c>
      <c r="D17" s="26">
        <f>ROUNDDOWN(D14*$G8*(1-lrabatt)+D13*(1-lrabatt),$H$11)</f>
        <v>0</v>
      </c>
      <c r="E17" s="26">
        <f>ROUNDDOWN(E14*$G8*(1-lrabatt)+E13*(1-lrabatt),$H$11)</f>
        <v>0</v>
      </c>
      <c r="F17" s="26">
        <f>ROUNDDOWN(F14*$G8*(1-lrabatt)+F13*(1-lrabatt),$H$11)</f>
        <v>0</v>
      </c>
      <c r="G17" s="144">
        <f>SUM(C17:F17)</f>
        <v>0</v>
      </c>
      <c r="H17" s="19"/>
      <c r="I17" s="19"/>
    </row>
    <row r="18" spans="1:16" ht="12" customHeight="1">
      <c r="A18" s="129" t="s">
        <v>30</v>
      </c>
      <c r="B18" s="25"/>
      <c r="C18" s="26">
        <f>ROUNDDOWN(C14*(1-$G8),$H$11)</f>
        <v>0</v>
      </c>
      <c r="D18" s="26">
        <f>ROUNDDOWN(D14*(1-$G8),$H$11)</f>
        <v>0</v>
      </c>
      <c r="E18" s="26">
        <f>ROUNDDOWN(E14*(1-$G8),$H$11)</f>
        <v>0</v>
      </c>
      <c r="F18" s="26">
        <f>ROUNDDOWN(F14*(1-$G8),$H$11)</f>
        <v>0</v>
      </c>
      <c r="G18" s="130">
        <f t="shared" si="0"/>
        <v>0</v>
      </c>
      <c r="H18" s="19"/>
      <c r="I18" s="19"/>
      <c r="J18" s="87" t="str">
        <f>A16</f>
        <v>Innkjøpsbudsjett</v>
      </c>
      <c r="K18" s="88"/>
      <c r="L18" s="76">
        <f>C16</f>
        <v>0</v>
      </c>
      <c r="M18" s="76">
        <f>D16</f>
        <v>0</v>
      </c>
      <c r="N18" s="76">
        <f>E16</f>
        <v>0</v>
      </c>
      <c r="O18" s="76">
        <f>F16</f>
        <v>0</v>
      </c>
      <c r="P18" s="77" t="str">
        <f>G16</f>
        <v>Sum</v>
      </c>
    </row>
    <row r="19" spans="1:16" ht="12" customHeight="1" thickBot="1">
      <c r="A19" s="131" t="str">
        <f>"Totalt kjøp "&amp;IF(G10&gt;0,"ekskl. rabatt","")</f>
        <v xml:space="preserve">Totalt kjøp </v>
      </c>
      <c r="B19" s="132"/>
      <c r="C19" s="30">
        <f>SUM(C17:C18)</f>
        <v>0</v>
      </c>
      <c r="D19" s="30">
        <f>SUM(D17:D18)</f>
        <v>0</v>
      </c>
      <c r="E19" s="30">
        <f>SUM(E17:E18)</f>
        <v>0</v>
      </c>
      <c r="F19" s="30">
        <f>SUM(F17:F18)</f>
        <v>0</v>
      </c>
      <c r="G19" s="133">
        <f t="shared" si="0"/>
        <v>0</v>
      </c>
      <c r="H19" s="19"/>
      <c r="I19" s="19"/>
      <c r="J19" s="102"/>
      <c r="K19" s="6"/>
      <c r="L19" s="104"/>
      <c r="M19" s="104"/>
      <c r="N19" s="104"/>
      <c r="O19" s="104"/>
      <c r="P19" s="105"/>
    </row>
    <row r="20" spans="1:16" ht="12" customHeight="1" thickBot="1">
      <c r="A20" s="23"/>
      <c r="B20" s="23"/>
      <c r="C20" s="23"/>
      <c r="D20" s="23"/>
      <c r="E20" s="23"/>
      <c r="F20" s="23"/>
      <c r="G20" s="23"/>
      <c r="H20" s="19"/>
      <c r="I20" s="19"/>
      <c r="J20" s="80" t="str">
        <f>A17</f>
        <v xml:space="preserve">Kontantkjøp </v>
      </c>
      <c r="K20" s="6"/>
      <c r="L20" s="9">
        <f t="shared" ref="L20:P22" si="1">C17</f>
        <v>0</v>
      </c>
      <c r="M20" s="9">
        <f t="shared" si="1"/>
        <v>0</v>
      </c>
      <c r="N20" s="9">
        <f t="shared" si="1"/>
        <v>0</v>
      </c>
      <c r="O20" s="9">
        <f t="shared" si="1"/>
        <v>0</v>
      </c>
      <c r="P20" s="103">
        <f t="shared" si="1"/>
        <v>0</v>
      </c>
    </row>
    <row r="21" spans="1:16" ht="12" customHeight="1">
      <c r="A21" s="134" t="s">
        <v>31</v>
      </c>
      <c r="B21" s="135"/>
      <c r="C21" s="127">
        <f>C12</f>
        <v>0</v>
      </c>
      <c r="D21" s="127">
        <f>D12</f>
        <v>0</v>
      </c>
      <c r="E21" s="127">
        <f>E12</f>
        <v>0</v>
      </c>
      <c r="F21" s="127">
        <f>F12</f>
        <v>0</v>
      </c>
      <c r="G21" s="128" t="s">
        <v>19</v>
      </c>
      <c r="H21" s="19"/>
      <c r="I21" s="19"/>
      <c r="J21" s="80" t="str">
        <f>A18</f>
        <v>Kjøp på kreditt ekskl. mva</v>
      </c>
      <c r="K21" s="6"/>
      <c r="L21" s="10">
        <f t="shared" si="1"/>
        <v>0</v>
      </c>
      <c r="M21" s="10">
        <f t="shared" si="1"/>
        <v>0</v>
      </c>
      <c r="N21" s="10">
        <f t="shared" si="1"/>
        <v>0</v>
      </c>
      <c r="O21" s="10">
        <f t="shared" si="1"/>
        <v>0</v>
      </c>
      <c r="P21" s="79">
        <f t="shared" si="1"/>
        <v>0</v>
      </c>
    </row>
    <row r="22" spans="1:16" ht="12" customHeight="1" thickBot="1">
      <c r="A22" s="136" t="str">
        <f>"Gjeld per 1."&amp;G4</f>
        <v>Gjeld per 1.0</v>
      </c>
      <c r="B22" s="27"/>
      <c r="C22" s="26">
        <f>ROUNDDOWN(IF($G$7&lt;=30,G6,G6*(60-$G$7)/30),H11)</f>
        <v>0</v>
      </c>
      <c r="D22" s="26">
        <f>ROUNDDOWN(IF(D21="",0,IF($G$7&gt;30,G6-C22)),H11)</f>
        <v>0</v>
      </c>
      <c r="E22" s="26"/>
      <c r="F22" s="26"/>
      <c r="G22" s="130">
        <f t="shared" ref="G22:G27" si="2">SUM(C22:F22)</f>
        <v>0</v>
      </c>
      <c r="H22" s="19"/>
      <c r="I22" s="19"/>
      <c r="J22" s="81" t="str">
        <f>A19</f>
        <v xml:space="preserve">Totalt kjøp </v>
      </c>
      <c r="K22" s="89"/>
      <c r="L22" s="14">
        <f t="shared" si="1"/>
        <v>0</v>
      </c>
      <c r="M22" s="14">
        <f t="shared" si="1"/>
        <v>0</v>
      </c>
      <c r="N22" s="14">
        <f t="shared" si="1"/>
        <v>0</v>
      </c>
      <c r="O22" s="14">
        <f t="shared" si="1"/>
        <v>0</v>
      </c>
      <c r="P22" s="82">
        <f t="shared" si="1"/>
        <v>0</v>
      </c>
    </row>
    <row r="23" spans="1:16" ht="12" customHeight="1" thickBot="1">
      <c r="A23" s="145" t="s">
        <v>32</v>
      </c>
      <c r="B23" s="28">
        <f>C12</f>
        <v>0</v>
      </c>
      <c r="C23" s="26">
        <f>ROUNDDOWN(IF($G$7&gt;30,0,C18*(1+mva)*(30-$G$7)/30),H11)</f>
        <v>0</v>
      </c>
      <c r="D23" s="26">
        <f>ROUNDDOWN(IF(D21="",0,IF($G$7&gt;30,IF($G$7&lt;60,IF(D18&gt;0,C18*(1+mva)*(60-$G$7)/60+C18*(1+mva)*(60-$G$7)/60,C18*(1+mva)*(60-$G$7)/30+D18*(1+mva)*(60-$G$7)/30)),C18*(1+mva)-C23)),H11)</f>
        <v>0</v>
      </c>
      <c r="E23" s="26">
        <f>ROUNDDOWN(IF(E21="",0,C18*(1+mva)-C23-D23),H11)</f>
        <v>0</v>
      </c>
      <c r="F23" s="26"/>
      <c r="G23" s="130">
        <f t="shared" si="2"/>
        <v>0</v>
      </c>
      <c r="H23" s="19"/>
      <c r="I23" s="19"/>
      <c r="J23" s="251"/>
      <c r="K23" s="251"/>
      <c r="L23" s="251"/>
      <c r="M23" s="251"/>
      <c r="N23" s="251"/>
      <c r="O23" s="251"/>
      <c r="P23" s="251"/>
    </row>
    <row r="24" spans="1:16" ht="12" customHeight="1">
      <c r="A24" s="129" t="s">
        <v>32</v>
      </c>
      <c r="B24" s="28">
        <f>D12</f>
        <v>0</v>
      </c>
      <c r="C24" s="26"/>
      <c r="D24" s="26">
        <f>ROUNDDOWN(IF(D21="",0,IF($G$7&gt;30,0,D18*(1+mva)*(30-$G$7)/30)),H11)</f>
        <v>0</v>
      </c>
      <c r="E24" s="26">
        <f>ROUNDDOWN(IF(E21="",0,IF($G$7&gt;30,IF($G$7&lt;60,IF(E18&gt;0,D18*(1+mva)*(60-$G$7)/60+D18*(1+mva)*(60-$G$7)/60,D18*(1+mva)*(60-$G$7)/30+E18*(1+mva)*(60-$G$7)/30)),D18*(1+mva)-D24)),H11)</f>
        <v>0</v>
      </c>
      <c r="F24" s="26">
        <f>ROUNDDOWN(IF(F21="",0,D18*(1+mva)-D24-E24),H11)</f>
        <v>0</v>
      </c>
      <c r="G24" s="130">
        <f t="shared" si="2"/>
        <v>0</v>
      </c>
      <c r="H24" s="19"/>
      <c r="I24" s="19"/>
      <c r="J24" s="74" t="str">
        <f t="shared" ref="J24:J31" si="3">A21</f>
        <v>Utbetalingsbudsjett</v>
      </c>
      <c r="K24" s="75"/>
      <c r="L24" s="76">
        <f t="shared" ref="L24:P31" si="4">C21</f>
        <v>0</v>
      </c>
      <c r="M24" s="76">
        <f t="shared" si="4"/>
        <v>0</v>
      </c>
      <c r="N24" s="76">
        <f t="shared" si="4"/>
        <v>0</v>
      </c>
      <c r="O24" s="76">
        <f t="shared" si="4"/>
        <v>0</v>
      </c>
      <c r="P24" s="77" t="str">
        <f t="shared" si="4"/>
        <v>Sum</v>
      </c>
    </row>
    <row r="25" spans="1:16" ht="12" customHeight="1">
      <c r="A25" s="129" t="s">
        <v>32</v>
      </c>
      <c r="B25" s="28">
        <f>E12</f>
        <v>0</v>
      </c>
      <c r="C25" s="26"/>
      <c r="D25" s="26"/>
      <c r="E25" s="26">
        <f>ROUNDDOWN(IF(E21="",0,IF($G$7&gt;30,0,E18*(1+mva)*(30-$G$7)/30)),H11)</f>
        <v>0</v>
      </c>
      <c r="F25" s="26">
        <f>ROUND(IF(F21="",0,IF($G$7&gt;=30,IF($G$7&lt;60,IF(F18&gt;0,E18*(1+mva)*(60-$G$7)/60+E18*(1+mva)*(60-$G$7)/60,E18*(1+mva)*(60-$G$7)/30+E18*(1+mva)*(60-$G$7)/30)),E18*(1+mva)-E25)),H11)</f>
        <v>0</v>
      </c>
      <c r="G25" s="130">
        <f t="shared" si="2"/>
        <v>0</v>
      </c>
      <c r="H25" s="19"/>
      <c r="I25" s="19"/>
      <c r="J25" s="78" t="str">
        <f t="shared" si="3"/>
        <v>Gjeld per 1.0</v>
      </c>
      <c r="K25" s="11"/>
      <c r="L25" s="10">
        <f t="shared" si="4"/>
        <v>0</v>
      </c>
      <c r="M25" s="10">
        <f t="shared" si="4"/>
        <v>0</v>
      </c>
      <c r="N25" s="10">
        <f t="shared" si="4"/>
        <v>0</v>
      </c>
      <c r="O25" s="10">
        <f t="shared" si="4"/>
        <v>0</v>
      </c>
      <c r="P25" s="79">
        <f t="shared" si="4"/>
        <v>0</v>
      </c>
    </row>
    <row r="26" spans="1:16" ht="12" customHeight="1">
      <c r="A26" s="129" t="s">
        <v>32</v>
      </c>
      <c r="B26" s="28">
        <f>F12</f>
        <v>0</v>
      </c>
      <c r="C26" s="26"/>
      <c r="D26" s="26"/>
      <c r="E26" s="26"/>
      <c r="F26" s="26">
        <f>ROUNDDOWN(IF(F21="",0,IF($G$7&gt;30,0,F18*(1+mva)*(30-$G$7)/30)),H11)</f>
        <v>0</v>
      </c>
      <c r="G26" s="130">
        <f t="shared" si="2"/>
        <v>0</v>
      </c>
      <c r="H26" s="24"/>
      <c r="I26" s="19"/>
      <c r="J26" s="80" t="str">
        <f t="shared" si="3"/>
        <v>Utbetalinger kredittkjøp i</v>
      </c>
      <c r="K26" s="12">
        <f>B23</f>
        <v>0</v>
      </c>
      <c r="L26" s="10">
        <f t="shared" si="4"/>
        <v>0</v>
      </c>
      <c r="M26" s="10">
        <f t="shared" si="4"/>
        <v>0</v>
      </c>
      <c r="N26" s="10">
        <f t="shared" si="4"/>
        <v>0</v>
      </c>
      <c r="O26" s="10">
        <f t="shared" si="4"/>
        <v>0</v>
      </c>
      <c r="P26" s="79">
        <f t="shared" si="4"/>
        <v>0</v>
      </c>
    </row>
    <row r="27" spans="1:16" ht="12" customHeight="1" thickBot="1">
      <c r="A27" s="131" t="str">
        <f>"Utbetalinger kontantkjøp "&amp;IF(G10&gt;0,"ekskl. rabatt","")</f>
        <v xml:space="preserve">Utbetalinger kontantkjøp </v>
      </c>
      <c r="B27" s="29"/>
      <c r="C27" s="30">
        <f>ROUNDDOWN(IF(C21="",0,C17*(1+mva)),$H$11)</f>
        <v>0</v>
      </c>
      <c r="D27" s="30">
        <f>ROUNDDOWN(IF(D21="",0,D17*(1+mva)),$H$11)</f>
        <v>0</v>
      </c>
      <c r="E27" s="30">
        <f>ROUNDDOWN(IF(E21="",0,E17*(1+mva)),$H$11)</f>
        <v>0</v>
      </c>
      <c r="F27" s="30">
        <f>ROUNDDOWN(IF(F21="",0,F17*(1+mva)),$H$11)</f>
        <v>0</v>
      </c>
      <c r="G27" s="133">
        <f t="shared" si="2"/>
        <v>0</v>
      </c>
      <c r="H27" s="19"/>
      <c r="I27" s="19"/>
      <c r="J27" s="80" t="str">
        <f t="shared" si="3"/>
        <v>Utbetalinger kredittkjøp i</v>
      </c>
      <c r="K27" s="12">
        <f>B24</f>
        <v>0</v>
      </c>
      <c r="L27" s="10">
        <f t="shared" si="4"/>
        <v>0</v>
      </c>
      <c r="M27" s="10">
        <f t="shared" si="4"/>
        <v>0</v>
      </c>
      <c r="N27" s="10">
        <f t="shared" si="4"/>
        <v>0</v>
      </c>
      <c r="O27" s="10">
        <f t="shared" si="4"/>
        <v>0</v>
      </c>
      <c r="P27" s="79">
        <f t="shared" si="4"/>
        <v>0</v>
      </c>
    </row>
    <row r="28" spans="1:16" ht="12" customHeight="1" thickBot="1">
      <c r="A28" s="138" t="s">
        <v>33</v>
      </c>
      <c r="B28" s="139"/>
      <c r="C28" s="140">
        <f>SUM(C22:C27)</f>
        <v>0</v>
      </c>
      <c r="D28" s="140">
        <f>SUM(D22:D27)</f>
        <v>0</v>
      </c>
      <c r="E28" s="140">
        <f>SUM(E22:E27)</f>
        <v>0</v>
      </c>
      <c r="F28" s="140">
        <f>SUM(F22:F27)</f>
        <v>0</v>
      </c>
      <c r="G28" s="141">
        <f>SUM(G22:G27)</f>
        <v>0</v>
      </c>
      <c r="H28" s="19"/>
      <c r="I28" s="19"/>
      <c r="J28" s="80" t="str">
        <f t="shared" si="3"/>
        <v>Utbetalinger kredittkjøp i</v>
      </c>
      <c r="K28" s="12">
        <f>B25</f>
        <v>0</v>
      </c>
      <c r="L28" s="10">
        <f t="shared" si="4"/>
        <v>0</v>
      </c>
      <c r="M28" s="10">
        <f t="shared" si="4"/>
        <v>0</v>
      </c>
      <c r="N28" s="10">
        <f t="shared" si="4"/>
        <v>0</v>
      </c>
      <c r="O28" s="10">
        <f t="shared" si="4"/>
        <v>0</v>
      </c>
      <c r="P28" s="79">
        <f t="shared" si="4"/>
        <v>0</v>
      </c>
    </row>
    <row r="29" spans="1:16">
      <c r="A29" s="19"/>
      <c r="B29" s="19"/>
      <c r="C29" s="19"/>
      <c r="D29" s="19"/>
      <c r="E29" s="19"/>
      <c r="F29" s="19"/>
      <c r="G29" s="19"/>
      <c r="H29" s="19"/>
      <c r="I29" s="19"/>
      <c r="J29" s="80" t="str">
        <f t="shared" si="3"/>
        <v>Utbetalinger kredittkjøp i</v>
      </c>
      <c r="K29" s="12">
        <f>B26</f>
        <v>0</v>
      </c>
      <c r="L29" s="10">
        <f t="shared" si="4"/>
        <v>0</v>
      </c>
      <c r="M29" s="10">
        <f t="shared" si="4"/>
        <v>0</v>
      </c>
      <c r="N29" s="10">
        <f t="shared" si="4"/>
        <v>0</v>
      </c>
      <c r="O29" s="10">
        <f t="shared" si="4"/>
        <v>0</v>
      </c>
      <c r="P29" s="79">
        <f t="shared" si="4"/>
        <v>0</v>
      </c>
    </row>
    <row r="30" spans="1:16" ht="15" thickBot="1">
      <c r="A30" s="19"/>
      <c r="B30" s="19"/>
      <c r="C30" s="19"/>
      <c r="D30" s="19"/>
      <c r="E30" s="19"/>
      <c r="F30" s="19"/>
      <c r="G30" s="19"/>
      <c r="H30" s="19"/>
      <c r="I30" s="19"/>
      <c r="J30" s="81" t="str">
        <f t="shared" si="3"/>
        <v xml:space="preserve">Utbetalinger kontantkjøp </v>
      </c>
      <c r="K30" s="13"/>
      <c r="L30" s="14">
        <f t="shared" si="4"/>
        <v>0</v>
      </c>
      <c r="M30" s="14">
        <f t="shared" si="4"/>
        <v>0</v>
      </c>
      <c r="N30" s="14">
        <f t="shared" si="4"/>
        <v>0</v>
      </c>
      <c r="O30" s="14">
        <f t="shared" si="4"/>
        <v>0</v>
      </c>
      <c r="P30" s="82">
        <f t="shared" si="4"/>
        <v>0</v>
      </c>
    </row>
    <row r="31" spans="1:16" ht="15" thickBot="1">
      <c r="A31" s="19"/>
      <c r="B31" s="19"/>
      <c r="C31" s="19"/>
      <c r="D31" s="19"/>
      <c r="E31" s="19"/>
      <c r="F31" s="19"/>
      <c r="G31" s="19"/>
      <c r="H31" s="19"/>
      <c r="I31" s="19"/>
      <c r="J31" s="83" t="str">
        <f t="shared" si="3"/>
        <v>Sum utbetalinger</v>
      </c>
      <c r="K31" s="84"/>
      <c r="L31" s="85">
        <f t="shared" si="4"/>
        <v>0</v>
      </c>
      <c r="M31" s="85">
        <f t="shared" si="4"/>
        <v>0</v>
      </c>
      <c r="N31" s="85">
        <f t="shared" si="4"/>
        <v>0</v>
      </c>
      <c r="O31" s="85">
        <f t="shared" si="4"/>
        <v>0</v>
      </c>
      <c r="P31" s="86">
        <f t="shared" si="4"/>
        <v>0</v>
      </c>
    </row>
    <row r="32" spans="1:16">
      <c r="A32" s="19"/>
      <c r="B32" s="19"/>
      <c r="C32" s="19"/>
      <c r="D32" s="19"/>
      <c r="E32" s="19"/>
      <c r="F32" s="19"/>
      <c r="G32" s="19"/>
      <c r="H32" s="19"/>
      <c r="I32" s="19"/>
    </row>
    <row r="33" spans="1:9">
      <c r="A33" s="19"/>
      <c r="B33" s="19"/>
      <c r="C33" s="19"/>
      <c r="D33" s="19"/>
      <c r="E33" s="19"/>
      <c r="F33" s="19"/>
      <c r="G33" s="19"/>
      <c r="H33" s="19"/>
      <c r="I33" s="19"/>
    </row>
    <row r="34" spans="1:9">
      <c r="A34" s="19"/>
      <c r="B34" s="19"/>
      <c r="C34" s="19"/>
      <c r="D34" s="19"/>
      <c r="E34" s="19"/>
      <c r="F34" s="19"/>
      <c r="G34" s="19"/>
      <c r="H34" s="19"/>
      <c r="I34" s="19"/>
    </row>
    <row r="35" spans="1:9">
      <c r="A35" s="19"/>
      <c r="B35" s="19"/>
      <c r="C35" s="19"/>
      <c r="D35" s="19"/>
      <c r="E35" s="19"/>
      <c r="F35" s="19"/>
      <c r="G35" s="19"/>
      <c r="H35" s="19"/>
      <c r="I35" s="19"/>
    </row>
  </sheetData>
  <sheetProtection sheet="1" objects="1" scenarios="1"/>
  <phoneticPr fontId="29" type="noConversion"/>
  <pageMargins left="0.55000000000000004" right="0.44" top="0.98" bottom="0.98" header="0.5" footer="0.5"/>
  <pageSetup paperSize="9" orientation="landscape" horizontalDpi="4294967292" verticalDpi="4294967292"/>
  <headerFooter>
    <oddHeader>&amp;RUtskriftsdato &amp;D</oddHeader>
    <oddFooter>&amp;L&amp;K000000Johs Totland 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6" r:id="rId3" name="Button 14">
              <controlPr defaultSize="0" print="0" autoFill="0" autoLine="0" autoPict="0" macro="[0]!salgsbudsjett">
                <anchor moveWithCells="1" sizeWithCells="1">
                  <from>
                    <xdr:col>0</xdr:col>
                    <xdr:colOff>38100</xdr:colOff>
                    <xdr:row>0</xdr:row>
                    <xdr:rowOff>85725</xdr:rowOff>
                  </from>
                  <to>
                    <xdr:col>0</xdr:col>
                    <xdr:colOff>1323975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4" name="Button 15">
              <controlPr defaultSize="0" print="0" autoFill="0" autoLine="0" autoPict="0" macro="[0]!likviditetsbudsjett">
                <anchor moveWithCells="1" sizeWithCells="1">
                  <from>
                    <xdr:col>2</xdr:col>
                    <xdr:colOff>190500</xdr:colOff>
                    <xdr:row>0</xdr:row>
                    <xdr:rowOff>85725</xdr:rowOff>
                  </from>
                  <to>
                    <xdr:col>3</xdr:col>
                    <xdr:colOff>762000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5" name="Button 16">
              <controlPr defaultSize="0" print="0" autoFill="0" autoLine="0" autoPict="0" macro="[0]!Resultatsbudsjett">
                <anchor moveWithCells="1" sizeWithCells="1">
                  <from>
                    <xdr:col>0</xdr:col>
                    <xdr:colOff>1323975</xdr:colOff>
                    <xdr:row>0</xdr:row>
                    <xdr:rowOff>85725</xdr:rowOff>
                  </from>
                  <to>
                    <xdr:col>2</xdr:col>
                    <xdr:colOff>190500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6" name="Button 19">
              <controlPr defaultSize="0" print="0" autoFill="0" autoLine="0" autoPict="0" macro="[0]!topp3">
                <anchor moveWithCells="1" sizeWithCells="1">
                  <from>
                    <xdr:col>3</xdr:col>
                    <xdr:colOff>771525</xdr:colOff>
                    <xdr:row>0</xdr:row>
                    <xdr:rowOff>85725</xdr:rowOff>
                  </from>
                  <to>
                    <xdr:col>4</xdr:col>
                    <xdr:colOff>723900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7" name="Button 21">
              <controlPr defaultSize="0" print="0" autoFill="0" autoLine="0" autoPict="0" macro="[0]!utskrift">
                <anchor moveWithCells="1" sizeWithCells="1">
                  <from>
                    <xdr:col>4</xdr:col>
                    <xdr:colOff>723900</xdr:colOff>
                    <xdr:row>0</xdr:row>
                    <xdr:rowOff>85725</xdr:rowOff>
                  </from>
                  <to>
                    <xdr:col>5</xdr:col>
                    <xdr:colOff>647700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8" name="Button 22">
              <controlPr defaultSize="0" print="0" autoFill="0" autoLine="0" autoPict="0" macro="[0]!Grunndata">
                <anchor moveWithCells="1" sizeWithCells="1">
                  <from>
                    <xdr:col>5</xdr:col>
                    <xdr:colOff>676275</xdr:colOff>
                    <xdr:row>0</xdr:row>
                    <xdr:rowOff>104775</xdr:rowOff>
                  </from>
                  <to>
                    <xdr:col>6</xdr:col>
                    <xdr:colOff>809625</xdr:colOff>
                    <xdr:row>0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5" enableFormatConditionsCalculation="0">
    <pageSetUpPr fitToPage="1"/>
  </sheetPr>
  <dimension ref="A1:AB56"/>
  <sheetViews>
    <sheetView showGridLines="0" workbookViewId="0">
      <pane ySplit="2" topLeftCell="A6" activePane="bottomLeft" state="frozen"/>
      <selection pane="bottomLeft" activeCell="B11" sqref="B11"/>
    </sheetView>
  </sheetViews>
  <sheetFormatPr baseColWidth="10" defaultColWidth="9.140625" defaultRowHeight="12.75"/>
  <cols>
    <col min="1" max="1" width="39" style="4" customWidth="1"/>
    <col min="2" max="6" width="11" style="4" customWidth="1"/>
    <col min="7" max="7" width="9.140625" style="4" customWidth="1"/>
    <col min="8" max="9" width="21.140625" style="4" customWidth="1"/>
    <col min="10" max="10" width="9.140625" style="4" customWidth="1"/>
    <col min="11" max="11" width="41.28515625" style="4" customWidth="1"/>
    <col min="12" max="16" width="11" style="4" customWidth="1"/>
    <col min="17" max="16384" width="9.140625" style="4"/>
  </cols>
  <sheetData>
    <row r="1" spans="1:28" ht="27.6" customHeight="1">
      <c r="A1" s="1"/>
      <c r="B1" s="1"/>
      <c r="C1" s="1"/>
      <c r="D1" s="1"/>
      <c r="E1" s="1"/>
      <c r="F1" s="1"/>
      <c r="G1" s="1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1:28" s="237" customFormat="1" ht="21.75" customHeight="1">
      <c r="A2" s="234" t="str">
        <f>"RESULTATBUDSJETT "&amp;Grunndata!B5</f>
        <v xml:space="preserve">RESULTATBUDSJETT </v>
      </c>
      <c r="B2" s="235"/>
      <c r="C2" s="235"/>
      <c r="D2" s="235"/>
      <c r="E2" s="235"/>
      <c r="F2" s="235"/>
      <c r="G2" s="233"/>
    </row>
    <row r="3" spans="1:28" s="237" customFormat="1" ht="12.6" hidden="1" customHeight="1">
      <c r="A3" s="238"/>
      <c r="B3" s="239"/>
      <c r="C3" s="239"/>
      <c r="D3" s="240" t="s">
        <v>0</v>
      </c>
      <c r="E3" s="241">
        <f>Start</f>
        <v>0</v>
      </c>
      <c r="F3" s="242"/>
      <c r="G3" s="243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</row>
    <row r="4" spans="1:28" hidden="1">
      <c r="A4" s="146"/>
      <c r="B4" s="3"/>
      <c r="C4" s="3"/>
      <c r="D4" s="34" t="s">
        <v>34</v>
      </c>
      <c r="E4" s="57">
        <f>Grunndata!B6</f>
        <v>0</v>
      </c>
      <c r="F4" s="147"/>
      <c r="G4" s="23"/>
      <c r="H4" s="23"/>
      <c r="I4" s="23"/>
      <c r="J4" s="23"/>
    </row>
    <row r="5" spans="1:28" ht="13.5" hidden="1" thickBot="1">
      <c r="A5" s="148"/>
      <c r="B5" s="149"/>
      <c r="C5" s="149"/>
      <c r="D5" s="150" t="s">
        <v>55</v>
      </c>
      <c r="E5" s="151">
        <f>Grunndata!B7</f>
        <v>0</v>
      </c>
      <c r="F5" s="152"/>
      <c r="G5" s="23"/>
      <c r="H5" s="23"/>
      <c r="I5" s="23"/>
      <c r="J5" s="23"/>
    </row>
    <row r="6" spans="1:28" ht="6" customHeight="1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28" ht="6" customHeight="1" thickBot="1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28" ht="14.25">
      <c r="A8" s="153" t="s">
        <v>56</v>
      </c>
      <c r="B8" s="154">
        <f>IF($E$4=0,0,E4*30)</f>
        <v>0</v>
      </c>
      <c r="C8" s="154">
        <f>IF($E$4=0,0,IF($E$5&gt;1,B8+30,""))</f>
        <v>0</v>
      </c>
      <c r="D8" s="154">
        <f>IF($E$4=0,0,IF($E$5&gt;2,C8+30,""))</f>
        <v>0</v>
      </c>
      <c r="E8" s="154">
        <f>IF($E$4=0,0,IF($E$5&gt;3,D8+30,""))</f>
        <v>0</v>
      </c>
      <c r="F8" s="155" t="s">
        <v>19</v>
      </c>
      <c r="G8" s="23"/>
      <c r="H8" s="23"/>
      <c r="I8" s="23"/>
      <c r="J8" s="23"/>
      <c r="K8" s="49" t="str">
        <f>"Resultatbudsjett for "&amp;Grunndata!B5&amp;"    Navn/oppgavenr.: "&amp;IF(E3=0,"",E3)</f>
        <v xml:space="preserve">Resultatbudsjett for     Navn/oppgavenr.: </v>
      </c>
      <c r="Q8" s="61"/>
    </row>
    <row r="9" spans="1:28">
      <c r="A9" s="156" t="s">
        <v>57</v>
      </c>
      <c r="B9" s="62"/>
      <c r="C9" s="21"/>
      <c r="D9" s="63"/>
      <c r="E9" s="63"/>
      <c r="F9" s="157"/>
      <c r="G9" s="23"/>
      <c r="H9" s="23"/>
      <c r="I9" s="23"/>
      <c r="J9" s="23"/>
      <c r="Q9" s="61"/>
    </row>
    <row r="10" spans="1:28" ht="14.25">
      <c r="A10" s="158" t="s">
        <v>58</v>
      </c>
      <c r="B10" s="54">
        <f>'Salgs- og innbetalingsbudsjett'!C19</f>
        <v>0</v>
      </c>
      <c r="C10" s="54">
        <f>'Salgs- og innbetalingsbudsjett'!D19</f>
        <v>0</v>
      </c>
      <c r="D10" s="54">
        <f>'Salgs- og innbetalingsbudsjett'!E19</f>
        <v>0</v>
      </c>
      <c r="E10" s="54">
        <f>'Salgs- og innbetalingsbudsjett'!F19</f>
        <v>0</v>
      </c>
      <c r="F10" s="159">
        <f>SUM(B10:E10)</f>
        <v>0</v>
      </c>
      <c r="G10" s="23"/>
      <c r="H10" s="23"/>
      <c r="I10" s="23"/>
      <c r="J10" s="23"/>
      <c r="K10" s="58" t="str">
        <f t="shared" ref="K10:P10" si="0">A8</f>
        <v>RESULTATBUDSJETT</v>
      </c>
      <c r="L10" s="59">
        <f t="shared" si="0"/>
        <v>0</v>
      </c>
      <c r="M10" s="59">
        <f t="shared" si="0"/>
        <v>0</v>
      </c>
      <c r="N10" s="59">
        <f t="shared" si="0"/>
        <v>0</v>
      </c>
      <c r="O10" s="59">
        <f t="shared" si="0"/>
        <v>0</v>
      </c>
      <c r="P10" s="60" t="str">
        <f t="shared" si="0"/>
        <v>Sum</v>
      </c>
      <c r="Q10" s="61"/>
    </row>
    <row r="11" spans="1:28">
      <c r="A11" s="160" t="s">
        <v>59</v>
      </c>
      <c r="B11" s="37"/>
      <c r="C11" s="38"/>
      <c r="D11" s="37"/>
      <c r="E11" s="37"/>
      <c r="F11" s="159">
        <f>SUM(B11:E11)</f>
        <v>0</v>
      </c>
      <c r="G11" s="23"/>
      <c r="H11" s="23"/>
      <c r="I11" s="23"/>
      <c r="J11" s="23"/>
      <c r="K11" s="64" t="str">
        <f t="shared" ref="K11:K33" si="1">A9</f>
        <v>Driftsinntekter</v>
      </c>
      <c r="L11" s="65"/>
      <c r="M11" s="65"/>
      <c r="N11" s="65"/>
      <c r="O11" s="65"/>
      <c r="P11" s="65"/>
    </row>
    <row r="12" spans="1:28">
      <c r="A12" s="161" t="s">
        <v>60</v>
      </c>
      <c r="B12" s="16">
        <f>SUM(B10:B11)</f>
        <v>0</v>
      </c>
      <c r="C12" s="16">
        <f>SUM(C10:C11)</f>
        <v>0</v>
      </c>
      <c r="D12" s="16">
        <f>SUM(D10:D11)</f>
        <v>0</v>
      </c>
      <c r="E12" s="16">
        <f>SUM(E10:E11)</f>
        <v>0</v>
      </c>
      <c r="F12" s="162">
        <f>SUM(F10:F11)</f>
        <v>0</v>
      </c>
      <c r="G12" s="23"/>
      <c r="H12" s="23"/>
      <c r="I12" s="23"/>
      <c r="J12" s="23"/>
      <c r="K12" s="66" t="str">
        <f t="shared" si="1"/>
        <v>Salgsinntekt</v>
      </c>
      <c r="L12" s="67">
        <f t="shared" ref="L12:L28" si="2">B10</f>
        <v>0</v>
      </c>
      <c r="M12" s="67">
        <f t="shared" ref="M12:M28" si="3">C10</f>
        <v>0</v>
      </c>
      <c r="N12" s="67">
        <f t="shared" ref="N12:N28" si="4">D10</f>
        <v>0</v>
      </c>
      <c r="O12" s="67">
        <f t="shared" ref="O12:O28" si="5">E10</f>
        <v>0</v>
      </c>
      <c r="P12" s="67">
        <f t="shared" ref="P12:P28" si="6">F10</f>
        <v>0</v>
      </c>
    </row>
    <row r="13" spans="1:28">
      <c r="A13" s="163" t="s">
        <v>61</v>
      </c>
      <c r="B13" s="17"/>
      <c r="C13" s="18"/>
      <c r="D13" s="15"/>
      <c r="E13" s="15"/>
      <c r="F13" s="159"/>
      <c r="G13" s="23"/>
      <c r="H13" s="23"/>
      <c r="I13" s="23"/>
      <c r="J13" s="23"/>
      <c r="K13" s="68" t="str">
        <f t="shared" si="1"/>
        <v>Annen driftsinntekt</v>
      </c>
      <c r="L13" s="69">
        <f t="shared" si="2"/>
        <v>0</v>
      </c>
      <c r="M13" s="69">
        <f t="shared" si="3"/>
        <v>0</v>
      </c>
      <c r="N13" s="69">
        <f t="shared" si="4"/>
        <v>0</v>
      </c>
      <c r="O13" s="69">
        <f t="shared" si="5"/>
        <v>0</v>
      </c>
      <c r="P13" s="69">
        <f t="shared" si="6"/>
        <v>0</v>
      </c>
    </row>
    <row r="14" spans="1:28">
      <c r="A14" s="158" t="s">
        <v>81</v>
      </c>
      <c r="B14" s="54">
        <f>'Varekjop og utbetalingsbudsjett'!C19</f>
        <v>0</v>
      </c>
      <c r="C14" s="54">
        <f>'Varekjop og utbetalingsbudsjett'!D19</f>
        <v>0</v>
      </c>
      <c r="D14" s="54">
        <f>'Varekjop og utbetalingsbudsjett'!E19</f>
        <v>0</v>
      </c>
      <c r="E14" s="54">
        <f>'Varekjop og utbetalingsbudsjett'!F19</f>
        <v>0</v>
      </c>
      <c r="F14" s="159">
        <f t="shared" ref="F14:F24" si="7">SUM(B14:E14)</f>
        <v>0</v>
      </c>
      <c r="G14" s="23"/>
      <c r="H14" s="23"/>
      <c r="I14" s="23"/>
      <c r="J14" s="23"/>
      <c r="K14" s="68" t="str">
        <f t="shared" si="1"/>
        <v>Sum driftsinntekter</v>
      </c>
      <c r="L14" s="69">
        <f t="shared" si="2"/>
        <v>0</v>
      </c>
      <c r="M14" s="69">
        <f t="shared" si="3"/>
        <v>0</v>
      </c>
      <c r="N14" s="69">
        <f t="shared" si="4"/>
        <v>0</v>
      </c>
      <c r="O14" s="69">
        <f t="shared" si="5"/>
        <v>0</v>
      </c>
      <c r="P14" s="69">
        <f t="shared" si="6"/>
        <v>0</v>
      </c>
    </row>
    <row r="15" spans="1:28">
      <c r="A15" s="158" t="s">
        <v>62</v>
      </c>
      <c r="B15" s="37"/>
      <c r="C15" s="37"/>
      <c r="D15" s="37"/>
      <c r="E15" s="37"/>
      <c r="F15" s="159">
        <f t="shared" si="7"/>
        <v>0</v>
      </c>
      <c r="G15" s="23"/>
      <c r="H15" s="23"/>
      <c r="I15" s="23"/>
      <c r="J15" s="23"/>
      <c r="K15" s="64" t="str">
        <f t="shared" si="1"/>
        <v>Driftskostnader</v>
      </c>
      <c r="L15" s="67">
        <f t="shared" si="2"/>
        <v>0</v>
      </c>
      <c r="M15" s="67">
        <f t="shared" si="3"/>
        <v>0</v>
      </c>
      <c r="N15" s="67">
        <f t="shared" si="4"/>
        <v>0</v>
      </c>
      <c r="O15" s="67">
        <f t="shared" si="5"/>
        <v>0</v>
      </c>
      <c r="P15" s="67">
        <f t="shared" si="6"/>
        <v>0</v>
      </c>
    </row>
    <row r="16" spans="1:28">
      <c r="A16" s="158" t="s">
        <v>63</v>
      </c>
      <c r="B16" s="37"/>
      <c r="C16" s="37"/>
      <c r="D16" s="37"/>
      <c r="E16" s="37"/>
      <c r="F16" s="159">
        <f t="shared" si="7"/>
        <v>0</v>
      </c>
      <c r="G16" s="258" t="str">
        <f>IF(F16&gt;0,IF(SUM(F17:F19)&gt;0,"Du må enten skrive inn sosiale kostnader som en samlepost, eller la linje 17 stå tom og skrive inn feriepenger, arb.g.avg og andre pers.kostn. separat",""),"")</f>
        <v/>
      </c>
      <c r="H16" s="258"/>
      <c r="I16" s="196"/>
      <c r="J16" s="23"/>
      <c r="K16" s="66" t="str">
        <f t="shared" si="1"/>
        <v>Varekjøp</v>
      </c>
      <c r="L16" s="67">
        <f t="shared" si="2"/>
        <v>0</v>
      </c>
      <c r="M16" s="67">
        <f t="shared" si="3"/>
        <v>0</v>
      </c>
      <c r="N16" s="67">
        <f t="shared" si="4"/>
        <v>0</v>
      </c>
      <c r="O16" s="67">
        <f t="shared" si="5"/>
        <v>0</v>
      </c>
      <c r="P16" s="67">
        <f t="shared" si="6"/>
        <v>0</v>
      </c>
    </row>
    <row r="17" spans="1:16" ht="12.75" customHeight="1">
      <c r="A17" s="158" t="s">
        <v>64</v>
      </c>
      <c r="B17" s="37"/>
      <c r="C17" s="37"/>
      <c r="D17" s="37"/>
      <c r="E17" s="37"/>
      <c r="F17" s="159">
        <f t="shared" si="7"/>
        <v>0</v>
      </c>
      <c r="G17" s="258"/>
      <c r="H17" s="258"/>
      <c r="I17" s="196"/>
      <c r="J17" s="23"/>
      <c r="K17" s="66" t="str">
        <f t="shared" si="1"/>
        <v>Lønnskostnad</v>
      </c>
      <c r="L17" s="67">
        <f t="shared" si="2"/>
        <v>0</v>
      </c>
      <c r="M17" s="67">
        <f t="shared" si="3"/>
        <v>0</v>
      </c>
      <c r="N17" s="67">
        <f t="shared" si="4"/>
        <v>0</v>
      </c>
      <c r="O17" s="67">
        <f t="shared" si="5"/>
        <v>0</v>
      </c>
      <c r="P17" s="67">
        <f t="shared" si="6"/>
        <v>0</v>
      </c>
    </row>
    <row r="18" spans="1:16">
      <c r="A18" s="158" t="s">
        <v>65</v>
      </c>
      <c r="B18" s="37"/>
      <c r="C18" s="37"/>
      <c r="D18" s="37"/>
      <c r="E18" s="37"/>
      <c r="F18" s="159">
        <f t="shared" ref="F18:F23" si="8">SUM(B18:E18)</f>
        <v>0</v>
      </c>
      <c r="G18" s="258"/>
      <c r="H18" s="258"/>
      <c r="I18" s="196"/>
      <c r="J18" s="23"/>
      <c r="K18" s="66" t="str">
        <f t="shared" si="1"/>
        <v>Sosiale kostnader</v>
      </c>
      <c r="L18" s="67">
        <f t="shared" si="2"/>
        <v>0</v>
      </c>
      <c r="M18" s="67">
        <f t="shared" si="3"/>
        <v>0</v>
      </c>
      <c r="N18" s="67">
        <f t="shared" si="4"/>
        <v>0</v>
      </c>
      <c r="O18" s="67">
        <f t="shared" si="5"/>
        <v>0</v>
      </c>
      <c r="P18" s="67">
        <f t="shared" si="6"/>
        <v>0</v>
      </c>
    </row>
    <row r="19" spans="1:16">
      <c r="A19" s="158" t="s">
        <v>66</v>
      </c>
      <c r="B19" s="37"/>
      <c r="C19" s="37"/>
      <c r="D19" s="37"/>
      <c r="E19" s="37"/>
      <c r="F19" s="159">
        <f t="shared" si="8"/>
        <v>0</v>
      </c>
      <c r="G19" s="258"/>
      <c r="H19" s="258"/>
      <c r="I19" s="196"/>
      <c r="J19" s="23"/>
      <c r="K19" s="66" t="str">
        <f t="shared" si="1"/>
        <v xml:space="preserve">     Feriepenger</v>
      </c>
      <c r="L19" s="67">
        <f t="shared" si="2"/>
        <v>0</v>
      </c>
      <c r="M19" s="67">
        <f t="shared" si="3"/>
        <v>0</v>
      </c>
      <c r="N19" s="67">
        <f t="shared" si="4"/>
        <v>0</v>
      </c>
      <c r="O19" s="67">
        <f t="shared" si="5"/>
        <v>0</v>
      </c>
      <c r="P19" s="67">
        <f t="shared" si="6"/>
        <v>0</v>
      </c>
    </row>
    <row r="20" spans="1:16">
      <c r="A20" s="158" t="s">
        <v>67</v>
      </c>
      <c r="B20" s="37"/>
      <c r="C20" s="37"/>
      <c r="D20" s="37"/>
      <c r="E20" s="37"/>
      <c r="F20" s="159">
        <f t="shared" si="8"/>
        <v>0</v>
      </c>
      <c r="G20" s="258"/>
      <c r="H20" s="258"/>
      <c r="I20" s="196"/>
      <c r="J20" s="23"/>
      <c r="K20" s="66" t="str">
        <f t="shared" si="1"/>
        <v xml:space="preserve">     Arbeidsgiveravgift</v>
      </c>
      <c r="L20" s="67">
        <f t="shared" si="2"/>
        <v>0</v>
      </c>
      <c r="M20" s="67">
        <f t="shared" si="3"/>
        <v>0</v>
      </c>
      <c r="N20" s="67">
        <f t="shared" si="4"/>
        <v>0</v>
      </c>
      <c r="O20" s="67">
        <f t="shared" si="5"/>
        <v>0</v>
      </c>
      <c r="P20" s="67">
        <f t="shared" si="6"/>
        <v>0</v>
      </c>
    </row>
    <row r="21" spans="1:16">
      <c r="A21" s="158" t="s">
        <v>68</v>
      </c>
      <c r="B21" s="37"/>
      <c r="C21" s="37"/>
      <c r="D21" s="37"/>
      <c r="E21" s="37"/>
      <c r="F21" s="159">
        <f t="shared" si="8"/>
        <v>0</v>
      </c>
      <c r="G21" s="23"/>
      <c r="H21" s="23"/>
      <c r="I21" s="23"/>
      <c r="J21" s="23"/>
      <c r="K21" s="66" t="str">
        <f t="shared" si="1"/>
        <v xml:space="preserve">     Andre personalkostnader</v>
      </c>
      <c r="L21" s="67">
        <f t="shared" si="2"/>
        <v>0</v>
      </c>
      <c r="M21" s="67">
        <f t="shared" si="3"/>
        <v>0</v>
      </c>
      <c r="N21" s="67">
        <f t="shared" si="4"/>
        <v>0</v>
      </c>
      <c r="O21" s="67">
        <f t="shared" si="5"/>
        <v>0</v>
      </c>
      <c r="P21" s="67">
        <f t="shared" si="6"/>
        <v>0</v>
      </c>
    </row>
    <row r="22" spans="1:16">
      <c r="A22" s="164"/>
      <c r="B22" s="37"/>
      <c r="C22" s="37"/>
      <c r="D22" s="37"/>
      <c r="E22" s="37"/>
      <c r="F22" s="159">
        <f t="shared" si="8"/>
        <v>0</v>
      </c>
      <c r="G22" s="23"/>
      <c r="H22" s="23"/>
      <c r="I22" s="23"/>
      <c r="J22" s="23"/>
      <c r="K22" s="66" t="str">
        <f t="shared" si="1"/>
        <v>Avskrivning</v>
      </c>
      <c r="L22" s="67">
        <f t="shared" si="2"/>
        <v>0</v>
      </c>
      <c r="M22" s="67">
        <f t="shared" si="3"/>
        <v>0</v>
      </c>
      <c r="N22" s="67">
        <f t="shared" si="4"/>
        <v>0</v>
      </c>
      <c r="O22" s="67">
        <f t="shared" si="5"/>
        <v>0</v>
      </c>
      <c r="P22" s="67">
        <f t="shared" si="6"/>
        <v>0</v>
      </c>
    </row>
    <row r="23" spans="1:16">
      <c r="A23" s="164"/>
      <c r="B23" s="37"/>
      <c r="C23" s="37"/>
      <c r="D23" s="37"/>
      <c r="E23" s="37"/>
      <c r="F23" s="159">
        <f t="shared" si="8"/>
        <v>0</v>
      </c>
      <c r="G23" s="23"/>
      <c r="H23" s="23"/>
      <c r="I23" s="23"/>
      <c r="J23" s="23"/>
      <c r="K23" s="66" t="str">
        <f t="shared" si="1"/>
        <v>Annen driftskostnad</v>
      </c>
      <c r="L23" s="67">
        <f t="shared" si="2"/>
        <v>0</v>
      </c>
      <c r="M23" s="67">
        <f t="shared" si="3"/>
        <v>0</v>
      </c>
      <c r="N23" s="67">
        <f t="shared" si="4"/>
        <v>0</v>
      </c>
      <c r="O23" s="67">
        <f t="shared" si="5"/>
        <v>0</v>
      </c>
      <c r="P23" s="67">
        <f t="shared" si="6"/>
        <v>0</v>
      </c>
    </row>
    <row r="24" spans="1:16">
      <c r="A24" s="165"/>
      <c r="B24" s="41"/>
      <c r="C24" s="42"/>
      <c r="D24" s="41"/>
      <c r="E24" s="41"/>
      <c r="F24" s="159">
        <f t="shared" si="7"/>
        <v>0</v>
      </c>
      <c r="G24" s="23"/>
      <c r="H24" s="23"/>
      <c r="I24" s="23"/>
      <c r="J24" s="23"/>
      <c r="K24" s="66">
        <f t="shared" si="1"/>
        <v>0</v>
      </c>
      <c r="L24" s="67">
        <f t="shared" si="2"/>
        <v>0</v>
      </c>
      <c r="M24" s="67">
        <f t="shared" si="3"/>
        <v>0</v>
      </c>
      <c r="N24" s="67">
        <f t="shared" si="4"/>
        <v>0</v>
      </c>
      <c r="O24" s="67">
        <f t="shared" si="5"/>
        <v>0</v>
      </c>
      <c r="P24" s="67">
        <f t="shared" si="6"/>
        <v>0</v>
      </c>
    </row>
    <row r="25" spans="1:16">
      <c r="A25" s="166" t="s">
        <v>69</v>
      </c>
      <c r="B25" s="16">
        <f>SUM(B14:B24)</f>
        <v>0</v>
      </c>
      <c r="C25" s="16">
        <f>SUM(C14:C24)</f>
        <v>0</v>
      </c>
      <c r="D25" s="16">
        <f>SUM(D14:D24)</f>
        <v>0</v>
      </c>
      <c r="E25" s="16">
        <f>SUM(E14:E24)</f>
        <v>0</v>
      </c>
      <c r="F25" s="162">
        <f>SUM(F14:F24)</f>
        <v>0</v>
      </c>
      <c r="G25" s="23"/>
      <c r="H25" s="23"/>
      <c r="I25" s="23"/>
      <c r="J25" s="23"/>
      <c r="K25" s="66">
        <f t="shared" si="1"/>
        <v>0</v>
      </c>
      <c r="L25" s="67">
        <f t="shared" si="2"/>
        <v>0</v>
      </c>
      <c r="M25" s="67">
        <f t="shared" si="3"/>
        <v>0</v>
      </c>
      <c r="N25" s="67">
        <f t="shared" si="4"/>
        <v>0</v>
      </c>
      <c r="O25" s="67">
        <f t="shared" si="5"/>
        <v>0</v>
      </c>
      <c r="P25" s="67">
        <f t="shared" si="6"/>
        <v>0</v>
      </c>
    </row>
    <row r="26" spans="1:16">
      <c r="A26" s="166" t="s">
        <v>70</v>
      </c>
      <c r="B26" s="16">
        <f>B12-B25</f>
        <v>0</v>
      </c>
      <c r="C26" s="16">
        <f>C12-C25</f>
        <v>0</v>
      </c>
      <c r="D26" s="16">
        <f>D12-D25</f>
        <v>0</v>
      </c>
      <c r="E26" s="16">
        <f>E12-E25</f>
        <v>0</v>
      </c>
      <c r="F26" s="162">
        <f>F12-F25</f>
        <v>0</v>
      </c>
      <c r="G26" s="23"/>
      <c r="H26" s="23"/>
      <c r="I26" s="23"/>
      <c r="J26" s="23"/>
      <c r="K26" s="68">
        <f t="shared" si="1"/>
        <v>0</v>
      </c>
      <c r="L26" s="69">
        <f t="shared" si="2"/>
        <v>0</v>
      </c>
      <c r="M26" s="69">
        <f t="shared" si="3"/>
        <v>0</v>
      </c>
      <c r="N26" s="69">
        <f t="shared" si="4"/>
        <v>0</v>
      </c>
      <c r="O26" s="69">
        <f t="shared" si="5"/>
        <v>0</v>
      </c>
      <c r="P26" s="69">
        <f t="shared" si="6"/>
        <v>0</v>
      </c>
    </row>
    <row r="27" spans="1:16">
      <c r="A27" s="166" t="s">
        <v>71</v>
      </c>
      <c r="B27" s="16"/>
      <c r="C27" s="16"/>
      <c r="D27" s="16"/>
      <c r="E27" s="16"/>
      <c r="F27" s="162"/>
      <c r="G27" s="23"/>
      <c r="H27" s="23"/>
      <c r="I27" s="23"/>
      <c r="J27" s="23"/>
      <c r="K27" s="68" t="str">
        <f t="shared" si="1"/>
        <v>Sum driftskostnader</v>
      </c>
      <c r="L27" s="69">
        <f t="shared" si="2"/>
        <v>0</v>
      </c>
      <c r="M27" s="69">
        <f t="shared" si="3"/>
        <v>0</v>
      </c>
      <c r="N27" s="69">
        <f t="shared" si="4"/>
        <v>0</v>
      </c>
      <c r="O27" s="69">
        <f t="shared" si="5"/>
        <v>0</v>
      </c>
      <c r="P27" s="69">
        <f t="shared" si="6"/>
        <v>0</v>
      </c>
    </row>
    <row r="28" spans="1:16">
      <c r="A28" s="158" t="s">
        <v>72</v>
      </c>
      <c r="B28" s="37"/>
      <c r="C28" s="37"/>
      <c r="D28" s="37"/>
      <c r="E28" s="37"/>
      <c r="F28" s="159">
        <f>SUM(B28:E28)</f>
        <v>0</v>
      </c>
      <c r="G28" s="23"/>
      <c r="H28" s="23"/>
      <c r="I28" s="23"/>
      <c r="J28" s="23"/>
      <c r="K28" s="70" t="str">
        <f t="shared" si="1"/>
        <v>Driftsresultat</v>
      </c>
      <c r="L28" s="71">
        <f t="shared" si="2"/>
        <v>0</v>
      </c>
      <c r="M28" s="71">
        <f t="shared" si="3"/>
        <v>0</v>
      </c>
      <c r="N28" s="71">
        <f t="shared" si="4"/>
        <v>0</v>
      </c>
      <c r="O28" s="71">
        <f t="shared" si="5"/>
        <v>0</v>
      </c>
      <c r="P28" s="71">
        <f t="shared" si="6"/>
        <v>0</v>
      </c>
    </row>
    <row r="29" spans="1:16">
      <c r="A29" s="160" t="s">
        <v>73</v>
      </c>
      <c r="B29" s="41"/>
      <c r="C29" s="41"/>
      <c r="D29" s="41"/>
      <c r="E29" s="41"/>
      <c r="F29" s="159">
        <f>SUM(B29:E29)</f>
        <v>0</v>
      </c>
      <c r="G29" s="23"/>
      <c r="H29" s="23"/>
      <c r="I29" s="23"/>
      <c r="J29" s="23"/>
      <c r="K29" s="64" t="str">
        <f t="shared" si="1"/>
        <v>Finansposter</v>
      </c>
      <c r="L29" s="72"/>
      <c r="M29" s="72"/>
      <c r="N29" s="72"/>
      <c r="O29" s="72"/>
      <c r="P29" s="72"/>
    </row>
    <row r="30" spans="1:16">
      <c r="A30" s="166" t="s">
        <v>74</v>
      </c>
      <c r="B30" s="16">
        <f>+B29-B28</f>
        <v>0</v>
      </c>
      <c r="C30" s="16">
        <f>+C29-C28</f>
        <v>0</v>
      </c>
      <c r="D30" s="16">
        <f>+D29-D28</f>
        <v>0</v>
      </c>
      <c r="E30" s="16">
        <f>+E29-E28</f>
        <v>0</v>
      </c>
      <c r="F30" s="162">
        <f>+F29-F28</f>
        <v>0</v>
      </c>
      <c r="G30" s="23"/>
      <c r="H30" s="23"/>
      <c r="I30" s="23"/>
      <c r="J30" s="23"/>
      <c r="K30" s="66" t="str">
        <f t="shared" si="1"/>
        <v>Rente- og annen finansinntekt</v>
      </c>
      <c r="L30" s="67">
        <f t="shared" ref="L30:P33" si="9">B28</f>
        <v>0</v>
      </c>
      <c r="M30" s="67">
        <f t="shared" si="9"/>
        <v>0</v>
      </c>
      <c r="N30" s="67">
        <f t="shared" si="9"/>
        <v>0</v>
      </c>
      <c r="O30" s="67">
        <f t="shared" si="9"/>
        <v>0</v>
      </c>
      <c r="P30" s="67">
        <f t="shared" si="9"/>
        <v>0</v>
      </c>
    </row>
    <row r="31" spans="1:16" ht="13.5" thickBot="1">
      <c r="A31" s="167" t="s">
        <v>75</v>
      </c>
      <c r="B31" s="168">
        <f>B26+B28-B29</f>
        <v>0</v>
      </c>
      <c r="C31" s="168">
        <f>C26+C28-C29</f>
        <v>0</v>
      </c>
      <c r="D31" s="168">
        <f>D26+D28-D29</f>
        <v>0</v>
      </c>
      <c r="E31" s="168">
        <f>E26+E28-E29</f>
        <v>0</v>
      </c>
      <c r="F31" s="169">
        <f>F26+F28-F29</f>
        <v>0</v>
      </c>
      <c r="G31" s="23"/>
      <c r="H31" s="23"/>
      <c r="I31" s="23"/>
      <c r="J31" s="23"/>
      <c r="K31" s="68" t="str">
        <f t="shared" si="1"/>
        <v>Rente- og annen finanskostnad</v>
      </c>
      <c r="L31" s="69">
        <f t="shared" si="9"/>
        <v>0</v>
      </c>
      <c r="M31" s="69">
        <f t="shared" si="9"/>
        <v>0</v>
      </c>
      <c r="N31" s="69">
        <f t="shared" si="9"/>
        <v>0</v>
      </c>
      <c r="O31" s="69">
        <f t="shared" si="9"/>
        <v>0</v>
      </c>
      <c r="P31" s="69">
        <f t="shared" si="9"/>
        <v>0</v>
      </c>
    </row>
    <row r="32" spans="1:16" hidden="1">
      <c r="A32" s="160" t="s">
        <v>76</v>
      </c>
      <c r="B32" s="41"/>
      <c r="C32" s="42"/>
      <c r="D32" s="41"/>
      <c r="E32" s="41"/>
      <c r="F32" s="159">
        <f>SUM(B32:E32)</f>
        <v>0</v>
      </c>
      <c r="G32" s="23"/>
      <c r="H32" s="23"/>
      <c r="I32" s="23"/>
      <c r="J32" s="23"/>
      <c r="K32" s="68" t="str">
        <f t="shared" si="1"/>
        <v>Sum finansposter</v>
      </c>
      <c r="L32" s="69">
        <f t="shared" si="9"/>
        <v>0</v>
      </c>
      <c r="M32" s="69">
        <f t="shared" si="9"/>
        <v>0</v>
      </c>
      <c r="N32" s="69">
        <f t="shared" si="9"/>
        <v>0</v>
      </c>
      <c r="O32" s="69">
        <f t="shared" si="9"/>
        <v>0</v>
      </c>
      <c r="P32" s="69">
        <f t="shared" si="9"/>
        <v>0</v>
      </c>
    </row>
    <row r="33" spans="1:16" ht="13.5" hidden="1" thickBot="1">
      <c r="A33" s="167" t="s">
        <v>77</v>
      </c>
      <c r="B33" s="168">
        <f>B31-B32</f>
        <v>0</v>
      </c>
      <c r="C33" s="168">
        <f>C31-C32</f>
        <v>0</v>
      </c>
      <c r="D33" s="168">
        <f>D31-D32</f>
        <v>0</v>
      </c>
      <c r="E33" s="168">
        <f>E31-E32</f>
        <v>0</v>
      </c>
      <c r="F33" s="169">
        <f>F31-F32</f>
        <v>0</v>
      </c>
      <c r="G33" s="23"/>
      <c r="H33" s="23"/>
      <c r="I33" s="23"/>
      <c r="J33" s="23"/>
      <c r="K33" s="70" t="str">
        <f t="shared" si="1"/>
        <v>Ordinært resultat før skattekostnad</v>
      </c>
      <c r="L33" s="71">
        <f t="shared" si="9"/>
        <v>0</v>
      </c>
      <c r="M33" s="71">
        <f t="shared" si="9"/>
        <v>0</v>
      </c>
      <c r="N33" s="71">
        <f t="shared" si="9"/>
        <v>0</v>
      </c>
      <c r="O33" s="71">
        <f t="shared" si="9"/>
        <v>0</v>
      </c>
      <c r="P33" s="71">
        <f t="shared" si="9"/>
        <v>0</v>
      </c>
    </row>
    <row r="34" spans="1:16">
      <c r="A34" s="23"/>
      <c r="B34" s="23"/>
      <c r="C34" s="23"/>
      <c r="D34" s="23"/>
      <c r="E34" s="23"/>
      <c r="F34" s="23"/>
      <c r="G34" s="23"/>
      <c r="H34" s="23"/>
      <c r="I34" s="23"/>
      <c r="J34" s="23"/>
    </row>
    <row r="35" spans="1:16">
      <c r="A35" s="23"/>
      <c r="B35" s="23"/>
      <c r="C35" s="23"/>
      <c r="D35" s="23"/>
      <c r="E35" s="23"/>
      <c r="F35" s="23"/>
      <c r="G35" s="23"/>
      <c r="H35" s="23"/>
      <c r="I35" s="23"/>
      <c r="J35" s="23"/>
    </row>
    <row r="36" spans="1:16">
      <c r="A36" s="23"/>
      <c r="B36" s="23"/>
      <c r="C36" s="23"/>
      <c r="D36" s="23"/>
      <c r="E36" s="23"/>
      <c r="F36" s="23"/>
      <c r="G36" s="23"/>
      <c r="H36" s="23"/>
      <c r="I36" s="23"/>
      <c r="J36" s="23"/>
    </row>
    <row r="37" spans="1:16">
      <c r="A37" s="23"/>
      <c r="B37" s="23"/>
      <c r="C37" s="23"/>
      <c r="D37" s="23"/>
      <c r="E37" s="23"/>
      <c r="F37" s="23"/>
      <c r="G37" s="23"/>
      <c r="H37" s="23"/>
      <c r="I37" s="23"/>
      <c r="J37" s="23"/>
    </row>
    <row r="38" spans="1:16">
      <c r="A38" s="23"/>
      <c r="B38" s="23"/>
      <c r="C38" s="23"/>
      <c r="D38" s="23"/>
      <c r="E38" s="23"/>
      <c r="F38" s="23"/>
      <c r="G38" s="23"/>
      <c r="H38" s="23"/>
      <c r="I38" s="23"/>
      <c r="J38" s="23"/>
    </row>
    <row r="39" spans="1:16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6">
      <c r="A40" s="23"/>
      <c r="B40" s="23"/>
      <c r="C40" s="23"/>
      <c r="D40" s="23"/>
      <c r="E40" s="23"/>
      <c r="F40" s="23"/>
      <c r="G40" s="23"/>
      <c r="H40" s="23"/>
      <c r="I40" s="23"/>
      <c r="J40" s="23"/>
    </row>
    <row r="41" spans="1:16">
      <c r="A41" s="23"/>
      <c r="B41" s="23"/>
      <c r="C41" s="23"/>
      <c r="D41" s="23"/>
      <c r="E41" s="23"/>
      <c r="F41" s="23"/>
      <c r="G41" s="23"/>
      <c r="H41" s="23"/>
      <c r="I41" s="23"/>
      <c r="J41" s="23"/>
    </row>
    <row r="42" spans="1:16">
      <c r="A42" s="23"/>
      <c r="B42" s="23"/>
      <c r="C42" s="23"/>
      <c r="D42" s="23"/>
      <c r="E42" s="23"/>
      <c r="F42" s="23"/>
      <c r="G42" s="23"/>
      <c r="H42" s="23"/>
      <c r="I42" s="23"/>
      <c r="J42" s="23"/>
    </row>
    <row r="43" spans="1:16">
      <c r="A43" s="23"/>
      <c r="B43" s="23"/>
      <c r="C43" s="23"/>
      <c r="D43" s="23"/>
      <c r="E43" s="23"/>
      <c r="F43" s="23"/>
      <c r="G43" s="23"/>
      <c r="H43" s="23"/>
      <c r="I43" s="23"/>
      <c r="J43" s="23"/>
    </row>
    <row r="44" spans="1:16">
      <c r="A44" s="23"/>
      <c r="B44" s="23"/>
      <c r="C44" s="23"/>
      <c r="D44" s="23"/>
      <c r="E44" s="23"/>
      <c r="F44" s="23"/>
      <c r="G44" s="23"/>
      <c r="H44" s="23"/>
      <c r="I44" s="23"/>
      <c r="J44" s="23"/>
    </row>
    <row r="45" spans="1:16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spans="1:16">
      <c r="A46" s="23"/>
      <c r="B46" s="23"/>
      <c r="C46" s="23"/>
      <c r="D46" s="23"/>
      <c r="E46" s="23"/>
      <c r="F46" s="23"/>
      <c r="G46" s="23"/>
      <c r="H46" s="23"/>
      <c r="I46" s="23"/>
      <c r="J46" s="23"/>
    </row>
    <row r="47" spans="1:16">
      <c r="A47" s="23"/>
      <c r="B47" s="23"/>
      <c r="C47" s="23"/>
      <c r="D47" s="23"/>
      <c r="E47" s="23"/>
      <c r="F47" s="23"/>
      <c r="G47" s="23"/>
      <c r="H47" s="23"/>
      <c r="I47" s="23"/>
      <c r="J47" s="23"/>
    </row>
    <row r="48" spans="1:16">
      <c r="A48" s="23"/>
      <c r="B48" s="23"/>
      <c r="C48" s="23"/>
      <c r="D48" s="23"/>
      <c r="E48" s="23"/>
      <c r="F48" s="23"/>
      <c r="G48" s="23"/>
      <c r="H48" s="23"/>
      <c r="I48" s="23"/>
      <c r="J48" s="23"/>
    </row>
    <row r="49" spans="1:10">
      <c r="A49" s="23"/>
      <c r="B49" s="23"/>
      <c r="C49" s="23"/>
      <c r="D49" s="23"/>
      <c r="E49" s="23"/>
      <c r="F49" s="23"/>
      <c r="G49" s="23"/>
      <c r="H49" s="23"/>
      <c r="I49" s="23"/>
      <c r="J49" s="23"/>
    </row>
    <row r="50" spans="1:10">
      <c r="A50" s="23"/>
      <c r="B50" s="23"/>
      <c r="C50" s="23"/>
      <c r="D50" s="23"/>
      <c r="E50" s="23"/>
      <c r="F50" s="23"/>
      <c r="G50" s="23"/>
      <c r="H50" s="23"/>
      <c r="I50" s="23"/>
      <c r="J50" s="23"/>
    </row>
    <row r="51" spans="1:10">
      <c r="A51" s="23"/>
      <c r="B51" s="23"/>
      <c r="C51" s="23"/>
      <c r="D51" s="23"/>
      <c r="E51" s="23"/>
      <c r="F51" s="23"/>
      <c r="G51" s="23"/>
      <c r="H51" s="23"/>
      <c r="I51" s="23"/>
      <c r="J51" s="23"/>
    </row>
    <row r="52" spans="1:10">
      <c r="A52" s="23"/>
      <c r="B52" s="23"/>
      <c r="C52" s="23"/>
      <c r="D52" s="23"/>
      <c r="E52" s="23"/>
      <c r="F52" s="23"/>
      <c r="G52" s="23"/>
      <c r="H52" s="23"/>
      <c r="I52" s="23"/>
      <c r="J52" s="23"/>
    </row>
    <row r="53" spans="1:10">
      <c r="A53" s="23"/>
      <c r="B53" s="23"/>
      <c r="C53" s="23"/>
      <c r="D53" s="23"/>
      <c r="E53" s="23"/>
      <c r="F53" s="23"/>
      <c r="G53" s="23"/>
      <c r="H53" s="23"/>
      <c r="I53" s="23"/>
      <c r="J53" s="23"/>
    </row>
    <row r="54" spans="1:10">
      <c r="A54" s="23"/>
      <c r="B54" s="23"/>
      <c r="C54" s="23"/>
      <c r="D54" s="23"/>
      <c r="E54" s="23"/>
      <c r="F54" s="23"/>
      <c r="G54" s="23"/>
      <c r="H54" s="23"/>
      <c r="I54" s="23"/>
      <c r="J54" s="23"/>
    </row>
    <row r="55" spans="1:10">
      <c r="A55" s="23"/>
      <c r="B55" s="23"/>
      <c r="C55" s="23"/>
      <c r="D55" s="23"/>
      <c r="E55" s="23"/>
      <c r="F55" s="23"/>
      <c r="G55" s="23"/>
      <c r="H55" s="23"/>
      <c r="I55" s="23"/>
      <c r="J55" s="23"/>
    </row>
    <row r="56" spans="1:10">
      <c r="A56" s="23"/>
      <c r="B56" s="23"/>
      <c r="C56" s="23"/>
      <c r="D56" s="23"/>
      <c r="E56" s="23"/>
      <c r="F56" s="23"/>
      <c r="G56" s="23"/>
      <c r="H56" s="23"/>
      <c r="I56" s="23"/>
      <c r="J56" s="23"/>
    </row>
  </sheetData>
  <sheetProtection sheet="1" objects="1" scenarios="1"/>
  <mergeCells count="1">
    <mergeCell ref="G16:H20"/>
  </mergeCells>
  <phoneticPr fontId="29" type="noConversion"/>
  <pageMargins left="0.56999999999999995" right="0.46" top="0.98" bottom="0.98" header="0.5" footer="0.5"/>
  <pageSetup paperSize="9" scale="89" orientation="portrait" horizontalDpi="4294967292" verticalDpi="4294967292"/>
  <headerFooter>
    <oddHeader>&amp;RUtskriftsdato &amp;D</oddHeader>
    <oddFooter>&amp;L&amp;K000000Johs Totland 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35" r:id="rId3" name="Button 15">
              <controlPr defaultSize="0" print="0" autoFill="0" autoLine="0" autoPict="0" macro="[0]!topp2">
                <anchor moveWithCells="1" sizeWithCells="1">
                  <from>
                    <xdr:col>4</xdr:col>
                    <xdr:colOff>123825</xdr:colOff>
                    <xdr:row>0</xdr:row>
                    <xdr:rowOff>66675</xdr:rowOff>
                  </from>
                  <to>
                    <xdr:col>5</xdr:col>
                    <xdr:colOff>104775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4" name="Button 16">
              <controlPr defaultSize="0" print="0" autoFill="0" autoLine="0" autoPict="0" macro="[0]!slett_resultatbudsjett">
                <anchor moveWithCells="1" sizeWithCells="1">
                  <from>
                    <xdr:col>2</xdr:col>
                    <xdr:colOff>828675</xdr:colOff>
                    <xdr:row>0</xdr:row>
                    <xdr:rowOff>66675</xdr:rowOff>
                  </from>
                  <to>
                    <xdr:col>4</xdr:col>
                    <xdr:colOff>123825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5" name="Button 19">
              <controlPr defaultSize="0" print="0" autoFill="0" autoLine="0" autoPict="0" macro="[0]!innkjoepsbudsjett">
                <anchor moveWithCells="1" sizeWithCells="1">
                  <from>
                    <xdr:col>0</xdr:col>
                    <xdr:colOff>1495425</xdr:colOff>
                    <xdr:row>0</xdr:row>
                    <xdr:rowOff>66675</xdr:rowOff>
                  </from>
                  <to>
                    <xdr:col>1</xdr:col>
                    <xdr:colOff>257175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6" name="Button 20">
              <controlPr defaultSize="0" print="0" autoFill="0" autoLine="0" autoPict="0" macro="[0]!likviditetsbudsjett">
                <anchor moveWithCells="1" sizeWithCells="1">
                  <from>
                    <xdr:col>1</xdr:col>
                    <xdr:colOff>266700</xdr:colOff>
                    <xdr:row>0</xdr:row>
                    <xdr:rowOff>66675</xdr:rowOff>
                  </from>
                  <to>
                    <xdr:col>2</xdr:col>
                    <xdr:colOff>828675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7" name="Button 22">
              <controlPr defaultSize="0" print="0" autoFill="0" autoLine="0" autoPict="0" macro="[0]!salgsbudsjett">
                <anchor moveWithCells="1" sizeWithCells="1">
                  <from>
                    <xdr:col>0</xdr:col>
                    <xdr:colOff>38100</xdr:colOff>
                    <xdr:row>0</xdr:row>
                    <xdr:rowOff>66675</xdr:rowOff>
                  </from>
                  <to>
                    <xdr:col>0</xdr:col>
                    <xdr:colOff>1485900</xdr:colOff>
                    <xdr:row>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8" name="Button 26">
              <controlPr defaultSize="0" print="0" autoFill="0" autoLine="0" autoPict="0" macro="[0]!utskrift">
                <anchor moveWithCells="1" sizeWithCells="1">
                  <from>
                    <xdr:col>5</xdr:col>
                    <xdr:colOff>114300</xdr:colOff>
                    <xdr:row>0</xdr:row>
                    <xdr:rowOff>66675</xdr:rowOff>
                  </from>
                  <to>
                    <xdr:col>5</xdr:col>
                    <xdr:colOff>828675</xdr:colOff>
                    <xdr:row>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9" name="Button 27">
              <controlPr defaultSize="0" print="0" autoFill="0" autoLine="0" autoPict="0" macro="[0]!Grunndata">
                <anchor moveWithCells="1" sizeWithCells="1">
                  <from>
                    <xdr:col>6</xdr:col>
                    <xdr:colOff>9525</xdr:colOff>
                    <xdr:row>0</xdr:row>
                    <xdr:rowOff>66675</xdr:rowOff>
                  </from>
                  <to>
                    <xdr:col>7</xdr:col>
                    <xdr:colOff>314325</xdr:colOff>
                    <xdr:row>0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4" enableFormatConditionsCalculation="0"/>
  <dimension ref="A1:U51"/>
  <sheetViews>
    <sheetView showGridLines="0" zoomScale="160" zoomScaleNormal="160" zoomScalePageLayoutView="160" workbookViewId="0">
      <pane ySplit="2" topLeftCell="A7" activePane="bottomLeft" state="frozen"/>
      <selection pane="bottomLeft" activeCell="B12" sqref="B12"/>
    </sheetView>
  </sheetViews>
  <sheetFormatPr baseColWidth="10" defaultColWidth="9.140625" defaultRowHeight="12.75"/>
  <cols>
    <col min="1" max="1" width="39.42578125" style="4" customWidth="1"/>
    <col min="2" max="6" width="11" style="4" customWidth="1"/>
    <col min="7" max="7" width="9.140625" style="4" customWidth="1"/>
    <col min="8" max="9" width="23.7109375" style="4" customWidth="1"/>
    <col min="10" max="10" width="9.140625" style="4" customWidth="1"/>
    <col min="11" max="11" width="30.7109375" style="4" customWidth="1"/>
    <col min="12" max="16" width="11" style="4" customWidth="1"/>
    <col min="17" max="16384" width="9.140625" style="4"/>
  </cols>
  <sheetData>
    <row r="1" spans="1:21" ht="27.95" customHeight="1">
      <c r="A1" s="1"/>
      <c r="B1" s="1"/>
      <c r="C1" s="1"/>
      <c r="D1" s="1"/>
      <c r="E1" s="1"/>
      <c r="F1" s="1"/>
      <c r="G1" s="1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1" s="245" customFormat="1" ht="21.75" customHeight="1">
      <c r="A2" s="234" t="str">
        <f>"LIKVIDITETSBUDSJETT "&amp;Grunndata!B5</f>
        <v xml:space="preserve">LIKVIDITETSBUDSJETT </v>
      </c>
      <c r="B2" s="235"/>
      <c r="C2" s="235"/>
      <c r="D2" s="235"/>
      <c r="E2" s="235"/>
      <c r="F2" s="235"/>
      <c r="G2" s="233"/>
      <c r="H2" s="237"/>
      <c r="I2" s="237"/>
      <c r="J2" s="237"/>
    </row>
    <row r="3" spans="1:21" s="245" customFormat="1" ht="12.95" hidden="1" customHeight="1">
      <c r="A3" s="246"/>
      <c r="B3" s="239"/>
      <c r="C3" s="239"/>
      <c r="D3" s="240" t="s">
        <v>0</v>
      </c>
      <c r="E3" s="241">
        <f>Start</f>
        <v>0</v>
      </c>
      <c r="F3" s="242"/>
      <c r="G3" s="247"/>
      <c r="H3" s="237"/>
      <c r="I3" s="237"/>
      <c r="J3" s="237"/>
    </row>
    <row r="4" spans="1:21" hidden="1">
      <c r="A4" s="146"/>
      <c r="B4" s="3"/>
      <c r="C4" s="3"/>
      <c r="D4" s="34" t="s">
        <v>34</v>
      </c>
      <c r="E4" s="57">
        <f>Grunndata!B6</f>
        <v>0</v>
      </c>
      <c r="F4" s="147"/>
      <c r="G4" s="23"/>
      <c r="H4" s="23"/>
      <c r="I4" s="23"/>
      <c r="J4" s="23"/>
    </row>
    <row r="5" spans="1:21" hidden="1">
      <c r="A5" s="146"/>
      <c r="B5" s="3"/>
      <c r="C5" s="3"/>
      <c r="D5" s="34" t="s">
        <v>35</v>
      </c>
      <c r="E5" s="73">
        <f>Grunndata!B7</f>
        <v>0</v>
      </c>
      <c r="F5" s="184" t="str">
        <f>IF(E5&gt;4,"maksimum 4 måneder! ","")</f>
        <v/>
      </c>
      <c r="G5" s="23"/>
      <c r="H5" s="23"/>
      <c r="I5" s="23"/>
      <c r="J5" s="23"/>
    </row>
    <row r="6" spans="1:21" ht="13.5" hidden="1" thickBot="1">
      <c r="A6" s="148"/>
      <c r="B6" s="149"/>
      <c r="C6" s="149"/>
      <c r="D6" s="150" t="str">
        <f>"Likviditetsreserve per 1."&amp;IF(E4=0,"",E4)&amp;":"</f>
        <v>Likviditetsreserve per 1.:</v>
      </c>
      <c r="E6" s="151">
        <f>Grunndata!B10</f>
        <v>0</v>
      </c>
      <c r="F6" s="152"/>
      <c r="G6" s="23"/>
      <c r="H6" s="23"/>
      <c r="I6" s="23"/>
      <c r="J6" s="23"/>
    </row>
    <row r="7" spans="1:21" ht="15" thickBot="1">
      <c r="A7" s="23"/>
      <c r="B7" s="23"/>
      <c r="C7" s="23"/>
      <c r="D7" s="23"/>
      <c r="E7" s="23"/>
      <c r="F7" s="23"/>
      <c r="G7" s="23"/>
      <c r="H7" s="23"/>
      <c r="I7" s="23"/>
      <c r="J7" s="23"/>
      <c r="K7" s="49" t="str">
        <f>"Likviditetsbudsjett for "&amp;Grunndata!B5&amp;"    Navn/oppgavenr.: "&amp;IF(E3=0,"",E3)</f>
        <v xml:space="preserve">Likviditetsbudsjett for     Navn/oppgavenr.: </v>
      </c>
    </row>
    <row r="8" spans="1:21" ht="13.5" thickBot="1">
      <c r="A8" s="153" t="s">
        <v>36</v>
      </c>
      <c r="B8" s="154">
        <f>IF($E$4=0,0,E4*30)</f>
        <v>0</v>
      </c>
      <c r="C8" s="154">
        <f>IF($E$4=0,0,IF($E$5&gt;1,B8+30,""))</f>
        <v>0</v>
      </c>
      <c r="D8" s="154">
        <f>IF($E$4=0,0,IF($E$5&gt;2,C8+30,""))</f>
        <v>0</v>
      </c>
      <c r="E8" s="154">
        <f>IF($E$4=0,0,IF($E$5&gt;3,D8+30,""))</f>
        <v>0</v>
      </c>
      <c r="F8" s="155" t="s">
        <v>19</v>
      </c>
      <c r="G8" s="23"/>
      <c r="H8" s="23"/>
      <c r="I8" s="23"/>
      <c r="J8" s="23"/>
      <c r="Q8" s="61"/>
    </row>
    <row r="9" spans="1:21" ht="14.25">
      <c r="A9" s="156" t="s">
        <v>37</v>
      </c>
      <c r="B9" s="62"/>
      <c r="C9" s="21"/>
      <c r="D9" s="63"/>
      <c r="E9" s="63"/>
      <c r="F9" s="157"/>
      <c r="G9" s="23"/>
      <c r="H9" s="23"/>
      <c r="I9" s="23"/>
      <c r="J9" s="23"/>
      <c r="K9" s="170" t="str">
        <f t="shared" ref="K9:P9" si="0">A8</f>
        <v>LIKVIDITETSBUDSJETT</v>
      </c>
      <c r="L9" s="171">
        <f t="shared" si="0"/>
        <v>0</v>
      </c>
      <c r="M9" s="171">
        <f t="shared" si="0"/>
        <v>0</v>
      </c>
      <c r="N9" s="171">
        <f t="shared" si="0"/>
        <v>0</v>
      </c>
      <c r="O9" s="171">
        <f t="shared" si="0"/>
        <v>0</v>
      </c>
      <c r="P9" s="172" t="str">
        <f t="shared" si="0"/>
        <v>Sum</v>
      </c>
      <c r="Q9" s="61"/>
    </row>
    <row r="10" spans="1:21">
      <c r="A10" s="185" t="s">
        <v>38</v>
      </c>
      <c r="B10" s="54">
        <f>'Salgs- og innbetalingsbudsjett'!C27</f>
        <v>0</v>
      </c>
      <c r="C10" s="54">
        <f>'Salgs- og innbetalingsbudsjett'!D27</f>
        <v>0</v>
      </c>
      <c r="D10" s="54">
        <f>'Salgs- og innbetalingsbudsjett'!E27</f>
        <v>0</v>
      </c>
      <c r="E10" s="54">
        <f>'Salgs- og innbetalingsbudsjett'!F27</f>
        <v>0</v>
      </c>
      <c r="F10" s="159">
        <f>SUM(B10:E10)</f>
        <v>0</v>
      </c>
      <c r="G10" s="23"/>
      <c r="H10" s="23"/>
      <c r="I10" s="23"/>
      <c r="J10" s="23"/>
      <c r="K10" s="173" t="str">
        <f t="shared" ref="K10:K34" si="1">A9</f>
        <v>Innbetalinger:</v>
      </c>
      <c r="L10" s="65"/>
      <c r="M10" s="65"/>
      <c r="N10" s="65"/>
      <c r="O10" s="65"/>
      <c r="P10" s="174"/>
      <c r="Q10" s="61"/>
    </row>
    <row r="11" spans="1:21">
      <c r="A11" s="185" t="s">
        <v>39</v>
      </c>
      <c r="B11" s="54">
        <f>SUM('Salgs- og innbetalingsbudsjett'!C22:C26)</f>
        <v>0</v>
      </c>
      <c r="C11" s="54">
        <f>SUM('Salgs- og innbetalingsbudsjett'!D22:D26)</f>
        <v>0</v>
      </c>
      <c r="D11" s="54">
        <f>SUM('Salgs- og innbetalingsbudsjett'!E22:E26)</f>
        <v>0</v>
      </c>
      <c r="E11" s="54">
        <f>SUM('Salgs- og innbetalingsbudsjett'!F22:F26)</f>
        <v>0</v>
      </c>
      <c r="F11" s="159">
        <f>SUM(B11:E11)</f>
        <v>0</v>
      </c>
      <c r="G11" s="23"/>
      <c r="H11" s="23"/>
      <c r="I11" s="23"/>
      <c r="J11" s="23"/>
      <c r="K11" s="175" t="str">
        <f t="shared" si="1"/>
        <v>Kontantsalg</v>
      </c>
      <c r="L11" s="67">
        <f t="shared" ref="L11:L34" si="2">B10</f>
        <v>0</v>
      </c>
      <c r="M11" s="67">
        <f t="shared" ref="M11:M34" si="3">C10</f>
        <v>0</v>
      </c>
      <c r="N11" s="67">
        <f t="shared" ref="N11:N34" si="4">D10</f>
        <v>0</v>
      </c>
      <c r="O11" s="67">
        <f t="shared" ref="O11:O34" si="5">E10</f>
        <v>0</v>
      </c>
      <c r="P11" s="176">
        <f t="shared" ref="P11:P34" si="6">F10</f>
        <v>0</v>
      </c>
    </row>
    <row r="12" spans="1:21">
      <c r="A12" s="158" t="s">
        <v>40</v>
      </c>
      <c r="B12" s="37"/>
      <c r="C12" s="38"/>
      <c r="D12" s="37"/>
      <c r="E12" s="37"/>
      <c r="F12" s="159">
        <f>SUM(B12:E12)</f>
        <v>0</v>
      </c>
      <c r="G12" s="23"/>
      <c r="H12" s="23"/>
      <c r="I12" s="23"/>
      <c r="J12" s="23"/>
      <c r="K12" s="175" t="str">
        <f t="shared" si="1"/>
        <v>Kredittsalg</v>
      </c>
      <c r="L12" s="67">
        <f t="shared" si="2"/>
        <v>0</v>
      </c>
      <c r="M12" s="67">
        <f t="shared" si="3"/>
        <v>0</v>
      </c>
      <c r="N12" s="67">
        <f t="shared" si="4"/>
        <v>0</v>
      </c>
      <c r="O12" s="67">
        <f t="shared" si="5"/>
        <v>0</v>
      </c>
      <c r="P12" s="176">
        <f t="shared" si="6"/>
        <v>0</v>
      </c>
    </row>
    <row r="13" spans="1:21">
      <c r="A13" s="158" t="s">
        <v>41</v>
      </c>
      <c r="B13" s="37"/>
      <c r="C13" s="38"/>
      <c r="D13" s="37"/>
      <c r="E13" s="37"/>
      <c r="F13" s="159">
        <f>SUM(B13:E13)</f>
        <v>0</v>
      </c>
      <c r="G13" s="23"/>
      <c r="H13" s="23"/>
      <c r="I13" s="23"/>
      <c r="J13" s="23"/>
      <c r="K13" s="175" t="str">
        <f t="shared" si="1"/>
        <v>Nye lån</v>
      </c>
      <c r="L13" s="67">
        <f t="shared" si="2"/>
        <v>0</v>
      </c>
      <c r="M13" s="67">
        <f t="shared" si="3"/>
        <v>0</v>
      </c>
      <c r="N13" s="67">
        <f t="shared" si="4"/>
        <v>0</v>
      </c>
      <c r="O13" s="67">
        <f t="shared" si="5"/>
        <v>0</v>
      </c>
      <c r="P13" s="176">
        <f t="shared" si="6"/>
        <v>0</v>
      </c>
    </row>
    <row r="14" spans="1:21">
      <c r="A14" s="160" t="s">
        <v>42</v>
      </c>
      <c r="B14" s="37"/>
      <c r="C14" s="38"/>
      <c r="D14" s="37"/>
      <c r="E14" s="37"/>
      <c r="F14" s="159">
        <f>SUM(B14:E14)</f>
        <v>0</v>
      </c>
      <c r="G14" s="23"/>
      <c r="H14" s="23"/>
      <c r="I14" s="23"/>
      <c r="J14" s="23"/>
      <c r="K14" s="175" t="str">
        <f t="shared" si="1"/>
        <v>Ny egenkapital</v>
      </c>
      <c r="L14" s="67">
        <f t="shared" si="2"/>
        <v>0</v>
      </c>
      <c r="M14" s="67">
        <f t="shared" si="3"/>
        <v>0</v>
      </c>
      <c r="N14" s="67">
        <f t="shared" si="4"/>
        <v>0</v>
      </c>
      <c r="O14" s="67">
        <f t="shared" si="5"/>
        <v>0</v>
      </c>
      <c r="P14" s="176">
        <f t="shared" si="6"/>
        <v>0</v>
      </c>
    </row>
    <row r="15" spans="1:21">
      <c r="A15" s="166" t="s">
        <v>24</v>
      </c>
      <c r="B15" s="16">
        <f>SUM(B10:B14)</f>
        <v>0</v>
      </c>
      <c r="C15" s="16">
        <f>SUM(C10:C14)</f>
        <v>0</v>
      </c>
      <c r="D15" s="16">
        <f>SUM(D10:D14)</f>
        <v>0</v>
      </c>
      <c r="E15" s="16">
        <f>SUM(E10:E14)</f>
        <v>0</v>
      </c>
      <c r="F15" s="162">
        <f>SUM(F10:F14)</f>
        <v>0</v>
      </c>
      <c r="G15" s="23"/>
      <c r="H15" s="23"/>
      <c r="I15" s="23"/>
      <c r="J15" s="23"/>
      <c r="K15" s="177" t="str">
        <f t="shared" si="1"/>
        <v>Andre innbetalinger</v>
      </c>
      <c r="L15" s="69">
        <f t="shared" si="2"/>
        <v>0</v>
      </c>
      <c r="M15" s="69">
        <f t="shared" si="3"/>
        <v>0</v>
      </c>
      <c r="N15" s="69">
        <f t="shared" si="4"/>
        <v>0</v>
      </c>
      <c r="O15" s="69">
        <f t="shared" si="5"/>
        <v>0</v>
      </c>
      <c r="P15" s="178">
        <f t="shared" si="6"/>
        <v>0</v>
      </c>
    </row>
    <row r="16" spans="1:21">
      <c r="A16" s="163" t="s">
        <v>43</v>
      </c>
      <c r="B16" s="17"/>
      <c r="C16" s="18"/>
      <c r="D16" s="15"/>
      <c r="E16" s="15"/>
      <c r="F16" s="159"/>
      <c r="G16" s="23"/>
      <c r="H16" s="23"/>
      <c r="I16" s="23"/>
      <c r="J16" s="23"/>
      <c r="K16" s="179" t="str">
        <f t="shared" si="1"/>
        <v>Sum innbetalinger</v>
      </c>
      <c r="L16" s="71">
        <f t="shared" si="2"/>
        <v>0</v>
      </c>
      <c r="M16" s="71">
        <f t="shared" si="3"/>
        <v>0</v>
      </c>
      <c r="N16" s="71">
        <f t="shared" si="4"/>
        <v>0</v>
      </c>
      <c r="O16" s="71">
        <f t="shared" si="5"/>
        <v>0</v>
      </c>
      <c r="P16" s="180">
        <f t="shared" si="6"/>
        <v>0</v>
      </c>
    </row>
    <row r="17" spans="1:16">
      <c r="A17" s="186" t="s">
        <v>44</v>
      </c>
      <c r="B17" s="55">
        <f>'Varekjop og utbetalingsbudsjett'!C27</f>
        <v>0</v>
      </c>
      <c r="C17" s="54">
        <f>'Varekjop og utbetalingsbudsjett'!D27</f>
        <v>0</v>
      </c>
      <c r="D17" s="54">
        <f>'Varekjop og utbetalingsbudsjett'!E27</f>
        <v>0</v>
      </c>
      <c r="E17" s="54">
        <f>'Varekjop og utbetalingsbudsjett'!F27</f>
        <v>0</v>
      </c>
      <c r="F17" s="159">
        <f>SUM(B17:E17)</f>
        <v>0</v>
      </c>
      <c r="G17" s="23"/>
      <c r="H17" s="23"/>
      <c r="I17" s="23"/>
      <c r="J17" s="23"/>
      <c r="K17" s="173" t="str">
        <f t="shared" si="1"/>
        <v>Utbetalinger:</v>
      </c>
      <c r="L17" s="67">
        <f t="shared" si="2"/>
        <v>0</v>
      </c>
      <c r="M17" s="67">
        <f t="shared" si="3"/>
        <v>0</v>
      </c>
      <c r="N17" s="67">
        <f t="shared" si="4"/>
        <v>0</v>
      </c>
      <c r="O17" s="67">
        <f t="shared" si="5"/>
        <v>0</v>
      </c>
      <c r="P17" s="176">
        <f t="shared" si="6"/>
        <v>0</v>
      </c>
    </row>
    <row r="18" spans="1:16">
      <c r="A18" s="185" t="s">
        <v>45</v>
      </c>
      <c r="B18" s="54">
        <f>SUM('Varekjop og utbetalingsbudsjett'!C22:C26)</f>
        <v>0</v>
      </c>
      <c r="C18" s="54">
        <f>SUM('Varekjop og utbetalingsbudsjett'!D22:D26)</f>
        <v>0</v>
      </c>
      <c r="D18" s="54">
        <f>SUM('Varekjop og utbetalingsbudsjett'!E22:E26)</f>
        <v>0</v>
      </c>
      <c r="E18" s="54">
        <f>SUM('Varekjop og utbetalingsbudsjett'!F22:F26)</f>
        <v>0</v>
      </c>
      <c r="F18" s="159">
        <f t="shared" ref="F18:F29" si="7">SUM(B18:E18)</f>
        <v>0</v>
      </c>
      <c r="G18" s="23"/>
      <c r="H18" s="23"/>
      <c r="I18" s="23"/>
      <c r="J18" s="23"/>
      <c r="K18" s="175" t="str">
        <f t="shared" si="1"/>
        <v>Kontantkjøp</v>
      </c>
      <c r="L18" s="67">
        <f t="shared" si="2"/>
        <v>0</v>
      </c>
      <c r="M18" s="67">
        <f t="shared" si="3"/>
        <v>0</v>
      </c>
      <c r="N18" s="67">
        <f t="shared" si="4"/>
        <v>0</v>
      </c>
      <c r="O18" s="67">
        <f t="shared" si="5"/>
        <v>0</v>
      </c>
      <c r="P18" s="176">
        <f t="shared" si="6"/>
        <v>0</v>
      </c>
    </row>
    <row r="19" spans="1:16">
      <c r="A19" s="185" t="s">
        <v>46</v>
      </c>
      <c r="B19" s="37"/>
      <c r="C19" s="37"/>
      <c r="D19" s="37"/>
      <c r="E19" s="37"/>
      <c r="F19" s="159">
        <f t="shared" si="7"/>
        <v>0</v>
      </c>
      <c r="G19" s="23"/>
      <c r="H19" s="23"/>
      <c r="I19" s="23"/>
      <c r="J19" s="23"/>
      <c r="K19" s="175" t="str">
        <f t="shared" si="1"/>
        <v>Kredittkjøp</v>
      </c>
      <c r="L19" s="67">
        <f t="shared" si="2"/>
        <v>0</v>
      </c>
      <c r="M19" s="67">
        <f t="shared" si="3"/>
        <v>0</v>
      </c>
      <c r="N19" s="67">
        <f t="shared" si="4"/>
        <v>0</v>
      </c>
      <c r="O19" s="67">
        <f t="shared" si="5"/>
        <v>0</v>
      </c>
      <c r="P19" s="176">
        <f t="shared" si="6"/>
        <v>0</v>
      </c>
    </row>
    <row r="20" spans="1:16">
      <c r="A20" s="185" t="s">
        <v>47</v>
      </c>
      <c r="B20" s="37"/>
      <c r="C20" s="37"/>
      <c r="D20" s="37"/>
      <c r="E20" s="37"/>
      <c r="F20" s="159">
        <f t="shared" si="7"/>
        <v>0</v>
      </c>
      <c r="G20" s="23"/>
      <c r="H20" s="23"/>
      <c r="I20" s="23"/>
      <c r="J20" s="23"/>
      <c r="K20" s="175" t="str">
        <f t="shared" si="1"/>
        <v>Lønn</v>
      </c>
      <c r="L20" s="67">
        <f t="shared" si="2"/>
        <v>0</v>
      </c>
      <c r="M20" s="67">
        <f t="shared" si="3"/>
        <v>0</v>
      </c>
      <c r="N20" s="67">
        <f t="shared" si="4"/>
        <v>0</v>
      </c>
      <c r="O20" s="67">
        <f t="shared" si="5"/>
        <v>0</v>
      </c>
      <c r="P20" s="176">
        <f t="shared" si="6"/>
        <v>0</v>
      </c>
    </row>
    <row r="21" spans="1:16">
      <c r="A21" s="158" t="s">
        <v>48</v>
      </c>
      <c r="B21" s="37"/>
      <c r="C21" s="37"/>
      <c r="D21" s="37"/>
      <c r="E21" s="37"/>
      <c r="F21" s="159">
        <f t="shared" si="7"/>
        <v>0</v>
      </c>
      <c r="G21" s="23"/>
      <c r="H21" s="23"/>
      <c r="I21" s="23"/>
      <c r="J21" s="23"/>
      <c r="K21" s="175" t="str">
        <f t="shared" si="1"/>
        <v>Arbeidsgiveravgift</v>
      </c>
      <c r="L21" s="67">
        <f t="shared" si="2"/>
        <v>0</v>
      </c>
      <c r="M21" s="67">
        <f t="shared" si="3"/>
        <v>0</v>
      </c>
      <c r="N21" s="67">
        <f t="shared" si="4"/>
        <v>0</v>
      </c>
      <c r="O21" s="67">
        <f t="shared" si="5"/>
        <v>0</v>
      </c>
      <c r="P21" s="176">
        <f t="shared" si="6"/>
        <v>0</v>
      </c>
    </row>
    <row r="22" spans="1:16">
      <c r="A22" s="185" t="s">
        <v>80</v>
      </c>
      <c r="B22" s="37"/>
      <c r="C22" s="38"/>
      <c r="D22" s="37"/>
      <c r="E22" s="37"/>
      <c r="F22" s="159">
        <f t="shared" si="7"/>
        <v>0</v>
      </c>
      <c r="G22" s="23"/>
      <c r="H22" s="23"/>
      <c r="I22" s="23"/>
      <c r="J22" s="23"/>
      <c r="K22" s="175" t="str">
        <f t="shared" si="1"/>
        <v>Faste kostnader</v>
      </c>
      <c r="L22" s="67">
        <f t="shared" si="2"/>
        <v>0</v>
      </c>
      <c r="M22" s="67">
        <f t="shared" si="3"/>
        <v>0</v>
      </c>
      <c r="N22" s="67">
        <f t="shared" si="4"/>
        <v>0</v>
      </c>
      <c r="O22" s="67">
        <f t="shared" si="5"/>
        <v>0</v>
      </c>
      <c r="P22" s="176">
        <f t="shared" si="6"/>
        <v>0</v>
      </c>
    </row>
    <row r="23" spans="1:16">
      <c r="A23" s="158" t="s">
        <v>49</v>
      </c>
      <c r="B23" s="37"/>
      <c r="C23" s="38"/>
      <c r="D23" s="37"/>
      <c r="E23" s="37"/>
      <c r="F23" s="159">
        <f t="shared" si="7"/>
        <v>0</v>
      </c>
      <c r="G23" s="23"/>
      <c r="H23" s="23"/>
      <c r="I23" s="23"/>
      <c r="J23" s="23"/>
      <c r="K23" s="175" t="str">
        <f t="shared" si="1"/>
        <v>Merverdiavgift</v>
      </c>
      <c r="L23" s="67">
        <f t="shared" si="2"/>
        <v>0</v>
      </c>
      <c r="M23" s="67">
        <f t="shared" si="3"/>
        <v>0</v>
      </c>
      <c r="N23" s="67">
        <f t="shared" si="4"/>
        <v>0</v>
      </c>
      <c r="O23" s="67">
        <f t="shared" si="5"/>
        <v>0</v>
      </c>
      <c r="P23" s="176">
        <f t="shared" si="6"/>
        <v>0</v>
      </c>
    </row>
    <row r="24" spans="1:16">
      <c r="A24" s="158" t="s">
        <v>50</v>
      </c>
      <c r="B24" s="37"/>
      <c r="C24" s="38"/>
      <c r="D24" s="37"/>
      <c r="E24" s="37"/>
      <c r="F24" s="159">
        <f t="shared" si="7"/>
        <v>0</v>
      </c>
      <c r="G24" s="23"/>
      <c r="H24" s="23"/>
      <c r="I24" s="23"/>
      <c r="J24" s="23"/>
      <c r="K24" s="175" t="str">
        <f t="shared" si="1"/>
        <v>Investeringer</v>
      </c>
      <c r="L24" s="67">
        <f t="shared" si="2"/>
        <v>0</v>
      </c>
      <c r="M24" s="67">
        <f t="shared" si="3"/>
        <v>0</v>
      </c>
      <c r="N24" s="67">
        <f t="shared" si="4"/>
        <v>0</v>
      </c>
      <c r="O24" s="67">
        <f t="shared" si="5"/>
        <v>0</v>
      </c>
      <c r="P24" s="176">
        <f t="shared" si="6"/>
        <v>0</v>
      </c>
    </row>
    <row r="25" spans="1:16">
      <c r="A25" s="158" t="s">
        <v>51</v>
      </c>
      <c r="B25" s="37"/>
      <c r="C25" s="38"/>
      <c r="D25" s="37"/>
      <c r="E25" s="37"/>
      <c r="F25" s="159">
        <f t="shared" si="7"/>
        <v>0</v>
      </c>
      <c r="G25" s="23"/>
      <c r="H25" s="23"/>
      <c r="I25" s="23"/>
      <c r="J25" s="23"/>
      <c r="K25" s="175" t="str">
        <f t="shared" si="1"/>
        <v>Privatuttak</v>
      </c>
      <c r="L25" s="67">
        <f t="shared" si="2"/>
        <v>0</v>
      </c>
      <c r="M25" s="67">
        <f t="shared" si="3"/>
        <v>0</v>
      </c>
      <c r="N25" s="67">
        <f t="shared" si="4"/>
        <v>0</v>
      </c>
      <c r="O25" s="67">
        <f t="shared" si="5"/>
        <v>0</v>
      </c>
      <c r="P25" s="176">
        <f t="shared" si="6"/>
        <v>0</v>
      </c>
    </row>
    <row r="26" spans="1:16">
      <c r="A26" s="164"/>
      <c r="B26" s="37"/>
      <c r="C26" s="38"/>
      <c r="D26" s="37"/>
      <c r="E26" s="37"/>
      <c r="F26" s="159">
        <f t="shared" si="7"/>
        <v>0</v>
      </c>
      <c r="G26" s="23"/>
      <c r="H26" s="23"/>
      <c r="I26" s="23"/>
      <c r="J26" s="23"/>
      <c r="K26" s="175" t="str">
        <f t="shared" si="1"/>
        <v>Avdrag og renter</v>
      </c>
      <c r="L26" s="67">
        <f t="shared" si="2"/>
        <v>0</v>
      </c>
      <c r="M26" s="67">
        <f t="shared" si="3"/>
        <v>0</v>
      </c>
      <c r="N26" s="67">
        <f t="shared" si="4"/>
        <v>0</v>
      </c>
      <c r="O26" s="67">
        <f t="shared" si="5"/>
        <v>0</v>
      </c>
      <c r="P26" s="176">
        <f t="shared" si="6"/>
        <v>0</v>
      </c>
    </row>
    <row r="27" spans="1:16">
      <c r="A27" s="164"/>
      <c r="B27" s="37"/>
      <c r="C27" s="38"/>
      <c r="D27" s="37"/>
      <c r="E27" s="37"/>
      <c r="F27" s="159">
        <f t="shared" si="7"/>
        <v>0</v>
      </c>
      <c r="G27" s="23"/>
      <c r="H27" s="23"/>
      <c r="I27" s="23"/>
      <c r="J27" s="23"/>
      <c r="K27" s="175">
        <f t="shared" si="1"/>
        <v>0</v>
      </c>
      <c r="L27" s="67">
        <f t="shared" si="2"/>
        <v>0</v>
      </c>
      <c r="M27" s="67">
        <f t="shared" si="3"/>
        <v>0</v>
      </c>
      <c r="N27" s="67">
        <f t="shared" si="4"/>
        <v>0</v>
      </c>
      <c r="O27" s="67">
        <f t="shared" si="5"/>
        <v>0</v>
      </c>
      <c r="P27" s="176">
        <f t="shared" si="6"/>
        <v>0</v>
      </c>
    </row>
    <row r="28" spans="1:16">
      <c r="A28" s="164"/>
      <c r="B28" s="37"/>
      <c r="C28" s="38"/>
      <c r="D28" s="37"/>
      <c r="E28" s="37"/>
      <c r="F28" s="159">
        <f t="shared" si="7"/>
        <v>0</v>
      </c>
      <c r="G28" s="23"/>
      <c r="H28" s="23"/>
      <c r="I28" s="23"/>
      <c r="J28" s="23"/>
      <c r="K28" s="175">
        <f t="shared" si="1"/>
        <v>0</v>
      </c>
      <c r="L28" s="67">
        <f t="shared" si="2"/>
        <v>0</v>
      </c>
      <c r="M28" s="67">
        <f t="shared" si="3"/>
        <v>0</v>
      </c>
      <c r="N28" s="67">
        <f t="shared" si="4"/>
        <v>0</v>
      </c>
      <c r="O28" s="67">
        <f t="shared" si="5"/>
        <v>0</v>
      </c>
      <c r="P28" s="176">
        <f t="shared" si="6"/>
        <v>0</v>
      </c>
    </row>
    <row r="29" spans="1:16">
      <c r="A29" s="165"/>
      <c r="B29" s="37"/>
      <c r="C29" s="38"/>
      <c r="D29" s="37"/>
      <c r="E29" s="37"/>
      <c r="F29" s="159">
        <f t="shared" si="7"/>
        <v>0</v>
      </c>
      <c r="G29" s="23"/>
      <c r="H29" s="23"/>
      <c r="I29" s="23"/>
      <c r="J29" s="23"/>
      <c r="K29" s="175">
        <f t="shared" si="1"/>
        <v>0</v>
      </c>
      <c r="L29" s="67">
        <f t="shared" si="2"/>
        <v>0</v>
      </c>
      <c r="M29" s="67">
        <f t="shared" si="3"/>
        <v>0</v>
      </c>
      <c r="N29" s="67">
        <f t="shared" si="4"/>
        <v>0</v>
      </c>
      <c r="O29" s="67">
        <f t="shared" si="5"/>
        <v>0</v>
      </c>
      <c r="P29" s="176">
        <f t="shared" si="6"/>
        <v>0</v>
      </c>
    </row>
    <row r="30" spans="1:16">
      <c r="A30" s="187" t="s">
        <v>33</v>
      </c>
      <c r="B30" s="39">
        <f>SUM(B17:B29)</f>
        <v>0</v>
      </c>
      <c r="C30" s="39">
        <f>SUM(C17:C29)</f>
        <v>0</v>
      </c>
      <c r="D30" s="39">
        <f>SUM(D17:D29)</f>
        <v>0</v>
      </c>
      <c r="E30" s="39">
        <f>SUM(E17:E29)</f>
        <v>0</v>
      </c>
      <c r="F30" s="188">
        <f>SUM(F17:F29)</f>
        <v>0</v>
      </c>
      <c r="G30" s="23"/>
      <c r="H30" s="23"/>
      <c r="I30" s="23"/>
      <c r="J30" s="23"/>
      <c r="K30" s="177">
        <f t="shared" si="1"/>
        <v>0</v>
      </c>
      <c r="L30" s="69">
        <f t="shared" si="2"/>
        <v>0</v>
      </c>
      <c r="M30" s="69">
        <f t="shared" si="3"/>
        <v>0</v>
      </c>
      <c r="N30" s="69">
        <f t="shared" si="4"/>
        <v>0</v>
      </c>
      <c r="O30" s="69">
        <f t="shared" si="5"/>
        <v>0</v>
      </c>
      <c r="P30" s="178">
        <f t="shared" si="6"/>
        <v>0</v>
      </c>
    </row>
    <row r="31" spans="1:16">
      <c r="A31" s="189" t="s">
        <v>52</v>
      </c>
      <c r="B31" s="40">
        <f>B15-B30</f>
        <v>0</v>
      </c>
      <c r="C31" s="40">
        <f>C15-C30</f>
        <v>0</v>
      </c>
      <c r="D31" s="40">
        <f>D15-D30</f>
        <v>0</v>
      </c>
      <c r="E31" s="40">
        <f>E15-E30</f>
        <v>0</v>
      </c>
      <c r="F31" s="190">
        <f>SUM(B31:E31)</f>
        <v>0</v>
      </c>
      <c r="G31" s="23"/>
      <c r="H31" s="23"/>
      <c r="I31" s="23"/>
      <c r="J31" s="23"/>
      <c r="K31" s="179" t="str">
        <f t="shared" si="1"/>
        <v>Sum utbetalinger</v>
      </c>
      <c r="L31" s="71">
        <f t="shared" si="2"/>
        <v>0</v>
      </c>
      <c r="M31" s="71">
        <f t="shared" si="3"/>
        <v>0</v>
      </c>
      <c r="N31" s="71">
        <f t="shared" si="4"/>
        <v>0</v>
      </c>
      <c r="O31" s="71">
        <f t="shared" si="5"/>
        <v>0</v>
      </c>
      <c r="P31" s="180">
        <f t="shared" si="6"/>
        <v>0</v>
      </c>
    </row>
    <row r="32" spans="1:16">
      <c r="A32" s="191" t="s">
        <v>53</v>
      </c>
      <c r="B32" s="50">
        <f>E6</f>
        <v>0</v>
      </c>
      <c r="C32" s="18">
        <f>B33</f>
        <v>0</v>
      </c>
      <c r="D32" s="15">
        <f>C33</f>
        <v>0</v>
      </c>
      <c r="E32" s="15">
        <f>D33</f>
        <v>0</v>
      </c>
      <c r="F32" s="159">
        <f>B32</f>
        <v>0</v>
      </c>
      <c r="G32" s="23"/>
      <c r="H32" s="23"/>
      <c r="I32" s="23"/>
      <c r="J32" s="23"/>
      <c r="K32" s="175" t="str">
        <f t="shared" si="1"/>
        <v>Innbetalingsoverskudd</v>
      </c>
      <c r="L32" s="67">
        <f t="shared" si="2"/>
        <v>0</v>
      </c>
      <c r="M32" s="67">
        <f t="shared" si="3"/>
        <v>0</v>
      </c>
      <c r="N32" s="67">
        <f t="shared" si="4"/>
        <v>0</v>
      </c>
      <c r="O32" s="67">
        <f t="shared" si="5"/>
        <v>0</v>
      </c>
      <c r="P32" s="176">
        <f t="shared" si="6"/>
        <v>0</v>
      </c>
    </row>
    <row r="33" spans="1:16" ht="13.5" thickBot="1">
      <c r="A33" s="192" t="s">
        <v>54</v>
      </c>
      <c r="B33" s="193">
        <f>SUM(B31:B32)</f>
        <v>0</v>
      </c>
      <c r="C33" s="194">
        <f>SUM(C31:C32)</f>
        <v>0</v>
      </c>
      <c r="D33" s="193">
        <f>SUM(D31:D32)</f>
        <v>0</v>
      </c>
      <c r="E33" s="193">
        <f>SUM(E31:E32)</f>
        <v>0</v>
      </c>
      <c r="F33" s="195">
        <f>SUM(F31:F32)</f>
        <v>0</v>
      </c>
      <c r="G33" s="23"/>
      <c r="H33" s="23"/>
      <c r="I33" s="23"/>
      <c r="J33" s="23"/>
      <c r="K33" s="177" t="str">
        <f t="shared" si="1"/>
        <v>Likviditetsreserve IB</v>
      </c>
      <c r="L33" s="69">
        <f t="shared" si="2"/>
        <v>0</v>
      </c>
      <c r="M33" s="69">
        <f t="shared" si="3"/>
        <v>0</v>
      </c>
      <c r="N33" s="69">
        <f t="shared" si="4"/>
        <v>0</v>
      </c>
      <c r="O33" s="69">
        <f t="shared" si="5"/>
        <v>0</v>
      </c>
      <c r="P33" s="178">
        <f t="shared" si="6"/>
        <v>0</v>
      </c>
    </row>
    <row r="34" spans="1:16" ht="13.5" thickBo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181" t="str">
        <f t="shared" si="1"/>
        <v>Likviditetsreserve UB</v>
      </c>
      <c r="L34" s="182">
        <f t="shared" si="2"/>
        <v>0</v>
      </c>
      <c r="M34" s="182">
        <f t="shared" si="3"/>
        <v>0</v>
      </c>
      <c r="N34" s="182">
        <f t="shared" si="4"/>
        <v>0</v>
      </c>
      <c r="O34" s="182">
        <f t="shared" si="5"/>
        <v>0</v>
      </c>
      <c r="P34" s="183">
        <f t="shared" si="6"/>
        <v>0</v>
      </c>
    </row>
    <row r="35" spans="1:16">
      <c r="A35" s="23"/>
      <c r="B35" s="23"/>
      <c r="C35" s="23"/>
      <c r="D35" s="23"/>
      <c r="E35" s="23"/>
      <c r="F35" s="23"/>
      <c r="G35" s="23"/>
      <c r="H35" s="23"/>
      <c r="I35" s="23"/>
      <c r="J35" s="23"/>
    </row>
    <row r="36" spans="1:16">
      <c r="A36" s="23"/>
      <c r="B36" s="23"/>
      <c r="C36" s="23"/>
      <c r="D36" s="23"/>
      <c r="E36" s="23"/>
      <c r="F36" s="23"/>
      <c r="G36" s="23"/>
      <c r="H36" s="23"/>
      <c r="I36" s="23"/>
      <c r="J36" s="23"/>
    </row>
    <row r="37" spans="1:16">
      <c r="A37" s="23"/>
      <c r="B37" s="23"/>
      <c r="C37" s="23"/>
      <c r="D37" s="23"/>
      <c r="E37" s="23"/>
      <c r="F37" s="23"/>
      <c r="G37" s="23"/>
      <c r="H37" s="23"/>
      <c r="I37" s="23"/>
      <c r="J37" s="23"/>
    </row>
    <row r="38" spans="1:16">
      <c r="A38" s="23"/>
      <c r="B38" s="23"/>
      <c r="C38" s="23"/>
      <c r="D38" s="23"/>
      <c r="E38" s="23"/>
      <c r="F38" s="23"/>
      <c r="G38" s="23"/>
      <c r="H38" s="23"/>
      <c r="I38" s="23"/>
      <c r="J38" s="23"/>
    </row>
    <row r="39" spans="1:16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6">
      <c r="A40" s="23"/>
      <c r="B40" s="23"/>
      <c r="C40" s="23"/>
      <c r="D40" s="23"/>
      <c r="E40" s="23"/>
      <c r="F40" s="23"/>
      <c r="G40" s="23"/>
      <c r="H40" s="23"/>
      <c r="I40" s="23"/>
      <c r="J40" s="23"/>
    </row>
    <row r="41" spans="1:16">
      <c r="A41" s="23"/>
      <c r="B41" s="23"/>
      <c r="C41" s="23"/>
      <c r="D41" s="23"/>
      <c r="E41" s="23"/>
      <c r="F41" s="23"/>
      <c r="G41" s="23"/>
      <c r="H41" s="23"/>
      <c r="I41" s="23"/>
      <c r="J41" s="23"/>
    </row>
    <row r="42" spans="1:16">
      <c r="A42" s="23"/>
      <c r="B42" s="23"/>
      <c r="C42" s="23"/>
      <c r="D42" s="23"/>
      <c r="E42" s="23"/>
      <c r="F42" s="23"/>
      <c r="G42" s="23"/>
      <c r="H42" s="23"/>
      <c r="I42" s="23"/>
      <c r="J42" s="23"/>
    </row>
    <row r="43" spans="1:16">
      <c r="A43" s="23"/>
      <c r="B43" s="23"/>
      <c r="C43" s="23"/>
      <c r="D43" s="23"/>
      <c r="E43" s="23"/>
      <c r="F43" s="23"/>
      <c r="G43" s="23"/>
      <c r="H43" s="23"/>
      <c r="I43" s="23"/>
      <c r="J43" s="23"/>
    </row>
    <row r="44" spans="1:16">
      <c r="A44" s="23"/>
      <c r="B44" s="23"/>
      <c r="C44" s="23"/>
      <c r="D44" s="23"/>
      <c r="E44" s="23"/>
      <c r="F44" s="23"/>
      <c r="G44" s="23"/>
      <c r="H44" s="23"/>
      <c r="I44" s="23"/>
      <c r="J44" s="23"/>
    </row>
    <row r="45" spans="1:16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spans="1:16">
      <c r="A46" s="23"/>
      <c r="B46" s="23"/>
      <c r="C46" s="23"/>
      <c r="D46" s="23"/>
      <c r="E46" s="23"/>
      <c r="F46" s="23"/>
      <c r="G46" s="23"/>
      <c r="H46" s="23"/>
      <c r="I46" s="23"/>
      <c r="J46" s="23"/>
    </row>
    <row r="47" spans="1:16">
      <c r="A47" s="23"/>
      <c r="B47" s="23"/>
      <c r="C47" s="23"/>
      <c r="D47" s="23"/>
      <c r="E47" s="23"/>
      <c r="F47" s="23"/>
      <c r="G47" s="23"/>
      <c r="H47" s="23"/>
      <c r="I47" s="23"/>
      <c r="J47" s="23"/>
    </row>
    <row r="48" spans="1:16">
      <c r="A48" s="23"/>
      <c r="B48" s="23"/>
      <c r="C48" s="23"/>
      <c r="D48" s="23"/>
      <c r="E48" s="23"/>
      <c r="F48" s="23"/>
      <c r="G48" s="23"/>
      <c r="H48" s="23"/>
      <c r="I48" s="23"/>
      <c r="J48" s="23"/>
    </row>
    <row r="49" spans="1:10">
      <c r="A49" s="23"/>
      <c r="B49" s="23"/>
      <c r="C49" s="23"/>
      <c r="D49" s="23"/>
      <c r="E49" s="23"/>
      <c r="F49" s="23"/>
      <c r="G49" s="23"/>
      <c r="H49" s="23"/>
      <c r="I49" s="23"/>
      <c r="J49" s="23"/>
    </row>
    <row r="50" spans="1:10">
      <c r="A50" s="23"/>
      <c r="B50" s="23"/>
      <c r="C50" s="23"/>
      <c r="D50" s="23"/>
      <c r="E50" s="23"/>
      <c r="F50" s="23"/>
      <c r="G50" s="23"/>
      <c r="H50" s="23"/>
      <c r="I50" s="23"/>
      <c r="J50" s="23"/>
    </row>
    <row r="51" spans="1:10">
      <c r="A51" s="23"/>
      <c r="B51" s="23"/>
      <c r="C51" s="23"/>
      <c r="D51" s="23"/>
      <c r="E51" s="23"/>
      <c r="F51" s="23"/>
      <c r="G51" s="23"/>
      <c r="H51" s="23"/>
      <c r="I51" s="23"/>
      <c r="J51" s="23"/>
    </row>
  </sheetData>
  <sheetProtection sheet="1" objects="1" scenarios="1"/>
  <phoneticPr fontId="29" type="noConversion"/>
  <pageMargins left="0.70000000000000007" right="0.51" top="0.98" bottom="0.98" header="0.5" footer="0.5"/>
  <pageSetup paperSize="9" orientation="portrait" horizontalDpi="4294967292" verticalDpi="4294967292"/>
  <headerFooter>
    <oddHeader>&amp;RUtskriftsdato &amp;D</oddHeader>
    <oddFooter>&amp;L&amp;K000000Johs Totland 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Line="0" autoPict="0" macro="[0]!topp2">
                <anchor moveWithCells="1" sizeWithCells="1">
                  <from>
                    <xdr:col>3</xdr:col>
                    <xdr:colOff>647700</xdr:colOff>
                    <xdr:row>0</xdr:row>
                    <xdr:rowOff>47625</xdr:rowOff>
                  </from>
                  <to>
                    <xdr:col>4</xdr:col>
                    <xdr:colOff>609600</xdr:colOff>
                    <xdr:row>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4" name="Button 10">
              <controlPr defaultSize="0" print="0" autoFill="0" autoLine="0" autoPict="0" macro="[0]!salgsbudsjett">
                <anchor moveWithCells="1" sizeWithCells="1">
                  <from>
                    <xdr:col>0</xdr:col>
                    <xdr:colOff>47625</xdr:colOff>
                    <xdr:row>0</xdr:row>
                    <xdr:rowOff>47625</xdr:rowOff>
                  </from>
                  <to>
                    <xdr:col>0</xdr:col>
                    <xdr:colOff>1485900</xdr:colOff>
                    <xdr:row>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5" name="Button 11">
              <controlPr defaultSize="0" print="0" autoFill="0" autoLine="0" autoPict="0" macro="[0]!innkjoepsbudsjett">
                <anchor moveWithCells="1" sizeWithCells="1">
                  <from>
                    <xdr:col>0</xdr:col>
                    <xdr:colOff>1495425</xdr:colOff>
                    <xdr:row>0</xdr:row>
                    <xdr:rowOff>47625</xdr:rowOff>
                  </from>
                  <to>
                    <xdr:col>1</xdr:col>
                    <xdr:colOff>9525</xdr:colOff>
                    <xdr:row>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6" name="Button 17">
              <controlPr defaultSize="0" print="0" autoFill="0" autoLine="0" autoPict="0" macro="[0]!Resultatsbudsjett">
                <anchor moveWithCells="1" sizeWithCells="1">
                  <from>
                    <xdr:col>1</xdr:col>
                    <xdr:colOff>28575</xdr:colOff>
                    <xdr:row>0</xdr:row>
                    <xdr:rowOff>47625</xdr:rowOff>
                  </from>
                  <to>
                    <xdr:col>2</xdr:col>
                    <xdr:colOff>495300</xdr:colOff>
                    <xdr:row>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7" name="Button 18">
              <controlPr defaultSize="0" print="0" autoFill="0" autoLine="0" autoPict="0" macro="[0]!slett_likviditetsbudsjett">
                <anchor moveWithCells="1" sizeWithCells="1">
                  <from>
                    <xdr:col>2</xdr:col>
                    <xdr:colOff>495300</xdr:colOff>
                    <xdr:row>0</xdr:row>
                    <xdr:rowOff>47625</xdr:rowOff>
                  </from>
                  <to>
                    <xdr:col>3</xdr:col>
                    <xdr:colOff>647700</xdr:colOff>
                    <xdr:row>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8" name="Button 19">
              <controlPr defaultSize="0" print="0" autoFill="0" autoLine="0" autoPict="0" macro="[0]!utskrift">
                <anchor moveWithCells="1" sizeWithCells="1">
                  <from>
                    <xdr:col>4</xdr:col>
                    <xdr:colOff>638175</xdr:colOff>
                    <xdr:row>0</xdr:row>
                    <xdr:rowOff>47625</xdr:rowOff>
                  </from>
                  <to>
                    <xdr:col>5</xdr:col>
                    <xdr:colOff>504825</xdr:colOff>
                    <xdr:row>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9" name="Button 20">
              <controlPr defaultSize="0" print="0" autoFill="0" autoLine="0" autoPict="0" macro="[0]!Grunndata">
                <anchor moveWithCells="1" sizeWithCells="1">
                  <from>
                    <xdr:col>5</xdr:col>
                    <xdr:colOff>523875</xdr:colOff>
                    <xdr:row>0</xdr:row>
                    <xdr:rowOff>47625</xdr:rowOff>
                  </from>
                  <to>
                    <xdr:col>7</xdr:col>
                    <xdr:colOff>0</xdr:colOff>
                    <xdr:row>0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6" enableFormatConditionsCalculation="0"/>
  <dimension ref="A1:L175"/>
  <sheetViews>
    <sheetView workbookViewId="0">
      <selection activeCell="B5" sqref="B5"/>
    </sheetView>
  </sheetViews>
  <sheetFormatPr baseColWidth="10" defaultRowHeight="12.75"/>
  <sheetData>
    <row r="1" spans="1:12" ht="33">
      <c r="A1" s="43" t="s">
        <v>78</v>
      </c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>
      <c r="A2" s="45"/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5">
      <c r="A3" s="46" t="s">
        <v>79</v>
      </c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>
      <c r="A4" s="45"/>
      <c r="B4" s="44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>
      <c r="A5" s="45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>
      <c r="A6" s="45"/>
      <c r="B6" s="44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>
      <c r="A7" s="45"/>
      <c r="B7" s="44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2">
      <c r="A8" s="45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2">
      <c r="A9" s="45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2">
      <c r="A10" s="45"/>
      <c r="B10" s="44"/>
      <c r="C10" s="45"/>
      <c r="D10" s="45"/>
      <c r="E10" s="45"/>
      <c r="F10" s="45"/>
      <c r="G10" s="45"/>
      <c r="H10" s="45"/>
      <c r="I10" s="45"/>
      <c r="J10" s="45"/>
      <c r="K10" s="45"/>
      <c r="L10" s="45"/>
    </row>
    <row r="11" spans="1:12">
      <c r="A11" s="45"/>
      <c r="B11" s="44"/>
      <c r="C11" s="45"/>
      <c r="D11" s="45"/>
      <c r="E11" s="45"/>
      <c r="F11" s="45"/>
      <c r="G11" s="45"/>
      <c r="H11" s="45"/>
      <c r="I11" s="45"/>
      <c r="J11" s="45"/>
      <c r="K11" s="45"/>
      <c r="L11" s="45"/>
    </row>
    <row r="12" spans="1:12">
      <c r="A12" s="45"/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</row>
    <row r="13" spans="1:12">
      <c r="A13" s="45"/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1:12">
      <c r="A14" s="45"/>
      <c r="B14" s="44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1:12">
      <c r="A15" s="45"/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</row>
    <row r="16" spans="1:12">
      <c r="A16" s="45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</row>
    <row r="17" spans="1:1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</row>
    <row r="18" spans="1:1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</row>
    <row r="19" spans="1:1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</row>
    <row r="20" spans="1:1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</row>
    <row r="21" spans="1:1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</row>
    <row r="22" spans="1:1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</row>
    <row r="23" spans="1:1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</row>
    <row r="24" spans="1:1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</row>
    <row r="25" spans="1:1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</row>
    <row r="26" spans="1:1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</row>
    <row r="27" spans="1:1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</row>
    <row r="28" spans="1:1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</row>
    <row r="29" spans="1:1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</row>
    <row r="30" spans="1:1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1:1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</row>
    <row r="32" spans="1:1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</row>
    <row r="33" spans="1:1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</row>
    <row r="34" spans="1:1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</row>
    <row r="35" spans="1:1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</row>
    <row r="36" spans="1:1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</row>
    <row r="37" spans="1:1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</row>
    <row r="38" spans="1:1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</row>
    <row r="39" spans="1:1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</row>
    <row r="40" spans="1:1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</row>
    <row r="41" spans="1:1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</row>
    <row r="42" spans="1:1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</row>
    <row r="43" spans="1:1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</row>
    <row r="44" spans="1:1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</row>
    <row r="45" spans="1:1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</row>
    <row r="46" spans="1:1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</row>
    <row r="47" spans="1:1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</row>
    <row r="48" spans="1:1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</row>
    <row r="49" spans="1:1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</row>
    <row r="50" spans="1:1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</row>
    <row r="51" spans="1:1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</row>
    <row r="52" spans="1:1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</row>
    <row r="53" spans="1:1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</row>
    <row r="54" spans="1:1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</row>
    <row r="55" spans="1:1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</row>
    <row r="56" spans="1:1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</row>
    <row r="57" spans="1:1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</row>
    <row r="58" spans="1:1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</row>
    <row r="59" spans="1:1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1:12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1:12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1:12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1:12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1:12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1:12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1:12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1:12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1:12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1:12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</row>
    <row r="75" spans="1:12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</row>
    <row r="76" spans="1:12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</row>
    <row r="77" spans="1:12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</row>
    <row r="78" spans="1:12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</row>
    <row r="79" spans="1:12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</row>
    <row r="80" spans="1:12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</row>
    <row r="81" spans="1:12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</row>
    <row r="82" spans="1:12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</row>
    <row r="83" spans="1:12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</row>
    <row r="84" spans="1:12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</row>
    <row r="85" spans="1:12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</row>
    <row r="86" spans="1:12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</row>
    <row r="87" spans="1:12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</row>
    <row r="88" spans="1:12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</row>
    <row r="89" spans="1:12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</row>
    <row r="90" spans="1:12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</row>
    <row r="91" spans="1:12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</row>
    <row r="92" spans="1:12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</row>
    <row r="93" spans="1:12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</row>
    <row r="94" spans="1:12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</row>
    <row r="95" spans="1:12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</row>
    <row r="96" spans="1:12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</row>
    <row r="97" spans="1:12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</row>
    <row r="98" spans="1:12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</row>
    <row r="99" spans="1:12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</row>
    <row r="100" spans="1:12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</row>
    <row r="101" spans="1:12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</row>
    <row r="102" spans="1:12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</row>
    <row r="103" spans="1:12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</row>
    <row r="104" spans="1:12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</row>
    <row r="105" spans="1:12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</row>
    <row r="106" spans="1:12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</row>
    <row r="107" spans="1:12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</row>
    <row r="108" spans="1:12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</row>
    <row r="109" spans="1:12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</row>
    <row r="110" spans="1:12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</row>
    <row r="111" spans="1:12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</row>
    <row r="112" spans="1:12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</row>
    <row r="113" spans="1:12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</row>
    <row r="114" spans="1:12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</row>
    <row r="115" spans="1:12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</row>
    <row r="116" spans="1:12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</row>
    <row r="117" spans="1:12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</row>
    <row r="118" spans="1:12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</row>
    <row r="119" spans="1:12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</row>
    <row r="120" spans="1:12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</row>
    <row r="121" spans="1:12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</row>
    <row r="122" spans="1:12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</row>
    <row r="123" spans="1:12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</row>
    <row r="124" spans="1:12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</row>
    <row r="125" spans="1:12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</row>
    <row r="126" spans="1:12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</row>
    <row r="127" spans="1:12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</row>
    <row r="128" spans="1:12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</row>
    <row r="129" spans="1:12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</row>
    <row r="130" spans="1:12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</row>
    <row r="131" spans="1:12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</row>
    <row r="132" spans="1:12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</row>
    <row r="133" spans="1:12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</row>
    <row r="134" spans="1:12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</row>
    <row r="135" spans="1:12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</row>
    <row r="136" spans="1:12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</row>
    <row r="137" spans="1:12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</row>
    <row r="138" spans="1:12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</row>
    <row r="139" spans="1:12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</row>
    <row r="140" spans="1:12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</row>
    <row r="141" spans="1:12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</row>
    <row r="142" spans="1:12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</row>
    <row r="143" spans="1:12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</row>
    <row r="144" spans="1:12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</row>
    <row r="145" spans="1:12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</row>
    <row r="146" spans="1:12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</row>
    <row r="147" spans="1:12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</row>
    <row r="148" spans="1:12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</row>
    <row r="149" spans="1:12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</row>
    <row r="150" spans="1:12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</row>
    <row r="151" spans="1:12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</row>
    <row r="152" spans="1:12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</row>
    <row r="153" spans="1:12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</row>
    <row r="154" spans="1:12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</row>
    <row r="155" spans="1:12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</row>
    <row r="156" spans="1:12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</row>
    <row r="157" spans="1:12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</row>
    <row r="158" spans="1:12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</row>
    <row r="159" spans="1:12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</row>
    <row r="160" spans="1:12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</row>
    <row r="161" spans="1:12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</row>
    <row r="162" spans="1:12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</row>
    <row r="163" spans="1:12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</row>
    <row r="164" spans="1:12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</row>
    <row r="165" spans="1:12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</row>
    <row r="166" spans="1:12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</row>
    <row r="167" spans="1:12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</row>
    <row r="168" spans="1:12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</row>
    <row r="169" spans="1:12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</row>
    <row r="170" spans="1:12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</row>
    <row r="171" spans="1:12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</row>
    <row r="172" spans="1:12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</row>
    <row r="173" spans="1:12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</row>
    <row r="174" spans="1:12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</row>
    <row r="175" spans="1:12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</row>
  </sheetData>
  <sheetProtection sheet="1" objects="1" scenarios="1" selectLockedCells="1" selectUnlockedCells="1"/>
  <phoneticPr fontId="29" type="noConversion"/>
  <pageMargins left="0.78740157499999996" right="0.78740157499999996" top="0.984251969" bottom="0.984251969" header="0.5" footer="0.5"/>
  <pageSetup paperSize="0"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Button 1">
              <controlPr defaultSize="0" print="0" autoFill="0" autoLine="0" autoPict="0" macro="[0]!utskrift_salgsbudsjett">
                <anchor moveWithCells="1" sizeWithCells="1">
                  <from>
                    <xdr:col>3</xdr:col>
                    <xdr:colOff>685800</xdr:colOff>
                    <xdr:row>2</xdr:row>
                    <xdr:rowOff>0</xdr:rowOff>
                  </from>
                  <to>
                    <xdr:col>6</xdr:col>
                    <xdr:colOff>657225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Button 2">
              <controlPr defaultSize="0" print="0" autoFill="0" autoLine="0" autoPict="0" macro="[0]!utskrift_innkjoepsbudsjett">
                <anchor moveWithCells="1" sizeWithCells="1">
                  <from>
                    <xdr:col>3</xdr:col>
                    <xdr:colOff>685800</xdr:colOff>
                    <xdr:row>3</xdr:row>
                    <xdr:rowOff>104775</xdr:rowOff>
                  </from>
                  <to>
                    <xdr:col>6</xdr:col>
                    <xdr:colOff>657225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Button 3">
              <controlPr defaultSize="0" print="0" autoFill="0" autoLine="0" autoPict="0" macro="[0]!utskrift_likviditetsbudsjett">
                <anchor moveWithCells="1" sizeWithCells="1">
                  <from>
                    <xdr:col>3</xdr:col>
                    <xdr:colOff>685800</xdr:colOff>
                    <xdr:row>7</xdr:row>
                    <xdr:rowOff>47625</xdr:rowOff>
                  </from>
                  <to>
                    <xdr:col>6</xdr:col>
                    <xdr:colOff>647700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Button 4">
              <controlPr defaultSize="0" print="0" autoFill="0" autoLine="0" autoPict="0" macro="[0]!utskrift_Resultatsbudsjett">
                <anchor moveWithCells="1" sizeWithCells="1">
                  <from>
                    <xdr:col>3</xdr:col>
                    <xdr:colOff>685800</xdr:colOff>
                    <xdr:row>5</xdr:row>
                    <xdr:rowOff>76200</xdr:rowOff>
                  </from>
                  <to>
                    <xdr:col>6</xdr:col>
                    <xdr:colOff>647700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Button 8">
              <controlPr defaultSize="0" print="0" autoFill="0" autoLine="0" autoPict="0" macro="[0]!Grunndata">
                <anchor moveWithCells="1" sizeWithCells="1">
                  <from>
                    <xdr:col>0</xdr:col>
                    <xdr:colOff>752475</xdr:colOff>
                    <xdr:row>4</xdr:row>
                    <xdr:rowOff>0</xdr:rowOff>
                  </from>
                  <to>
                    <xdr:col>2</xdr:col>
                    <xdr:colOff>409575</xdr:colOff>
                    <xdr:row>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7" enableFormatConditionsCalculation="0"/>
  <dimension ref="A1:P71"/>
  <sheetViews>
    <sheetView showGridLines="0" workbookViewId="0"/>
  </sheetViews>
  <sheetFormatPr baseColWidth="10" defaultColWidth="10.85546875" defaultRowHeight="12.75"/>
  <cols>
    <col min="1" max="16384" width="10.85546875" style="53"/>
  </cols>
  <sheetData>
    <row r="1" spans="1:16" s="255" customFormat="1" ht="18.75">
      <c r="A1" s="252" t="s">
        <v>87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4"/>
    </row>
    <row r="2" spans="1:16" s="255" customFormat="1" ht="18.75">
      <c r="A2" s="256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4"/>
    </row>
    <row r="3" spans="1:16" s="255" customFormat="1" ht="18.75">
      <c r="A3" s="252" t="s">
        <v>83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4"/>
    </row>
    <row r="4" spans="1:16" s="255" customFormat="1" ht="18.75">
      <c r="A4" s="256"/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4"/>
    </row>
    <row r="5" spans="1:16" s="255" customFormat="1" ht="18.75">
      <c r="A5" s="256"/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4"/>
    </row>
    <row r="6" spans="1:16" s="255" customFormat="1" ht="18.75">
      <c r="A6" s="252" t="s">
        <v>84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4"/>
    </row>
    <row r="7" spans="1:16" s="255" customFormat="1" ht="18.75">
      <c r="A7" s="256"/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4"/>
    </row>
    <row r="37" spans="1:16" s="255" customFormat="1" ht="18.75">
      <c r="A37" s="252" t="s">
        <v>85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4"/>
    </row>
    <row r="71" spans="1:16" s="255" customFormat="1" ht="18.75">
      <c r="A71" s="252" t="s">
        <v>86</v>
      </c>
      <c r="B71" s="253"/>
      <c r="C71" s="253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53"/>
      <c r="O71" s="253"/>
      <c r="P71" s="254"/>
    </row>
  </sheetData>
  <sheetProtection sheet="1" objects="1" scenarios="1"/>
  <phoneticPr fontId="3" type="noConversion"/>
  <pageMargins left="0.35" right="0.35" top="0.5" bottom="0.5" header="0.3" footer="0.3"/>
  <pageSetup paperSize="9" scale="80" orientation="landscape" horizontalDpi="0" verticalDpi="0"/>
  <headerFooter>
    <oddFooter>&amp;L&amp;K000000Johs Totland 20©14&amp;C&amp;K000000&amp;F &amp;A&amp;R&amp;K000000Side &amp;P</oddFooter>
  </headerFooter>
  <rowBreaks count="2" manualBreakCount="2">
    <brk id="36" max="16383" man="1"/>
    <brk id="70" max="16383" man="1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Line="0" autoPict="0" macro="[0]!Grunndata">
                <anchor moveWithCells="1" sizeWithCells="1">
                  <from>
                    <xdr:col>15</xdr:col>
                    <xdr:colOff>495300</xdr:colOff>
                    <xdr:row>0</xdr:row>
                    <xdr:rowOff>123825</xdr:rowOff>
                  </from>
                  <to>
                    <xdr:col>16</xdr:col>
                    <xdr:colOff>542925</xdr:colOff>
                    <xdr:row>1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12</vt:i4>
      </vt:variant>
    </vt:vector>
  </HeadingPairs>
  <TitlesOfParts>
    <vt:vector size="19" baseType="lpstr">
      <vt:lpstr>Grunndata</vt:lpstr>
      <vt:lpstr>Salgs- og innbetalingsbudsjett</vt:lpstr>
      <vt:lpstr>Varekjop og utbetalingsbudsjett</vt:lpstr>
      <vt:lpstr>Resultatbudsjett</vt:lpstr>
      <vt:lpstr>Likviditetsbudsjett</vt:lpstr>
      <vt:lpstr>Utskrift</vt:lpstr>
      <vt:lpstr>Hjelp</vt:lpstr>
      <vt:lpstr>_mva2</vt:lpstr>
      <vt:lpstr>avrund</vt:lpstr>
      <vt:lpstr>krabatt</vt:lpstr>
      <vt:lpstr>lrabatt</vt:lpstr>
      <vt:lpstr>mva</vt:lpstr>
      <vt:lpstr>Start</vt:lpstr>
      <vt:lpstr>Grunndata!Utskriftsområde</vt:lpstr>
      <vt:lpstr>Likviditetsbudsjett!Utskriftsområde</vt:lpstr>
      <vt:lpstr>Resultatbudsjett!Utskriftsområde</vt:lpstr>
      <vt:lpstr>'Salgs- og innbetalingsbudsjett'!Utskriftsområde</vt:lpstr>
      <vt:lpstr>Utskrift!Utskriftsområde</vt:lpstr>
      <vt:lpstr>'Varekjop og utbetalingsbudsjett'!Utskriftsområde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Berrefjord</dc:creator>
  <cp:lastModifiedBy>Anne Berrefjord</cp:lastModifiedBy>
  <cp:lastPrinted>2015-10-25T21:31:51Z</cp:lastPrinted>
  <dcterms:created xsi:type="dcterms:W3CDTF">1997-11-03T21:18:35Z</dcterms:created>
  <dcterms:modified xsi:type="dcterms:W3CDTF">2015-10-26T13:27:40Z</dcterms:modified>
</cp:coreProperties>
</file>