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425" activeTab="5"/>
  </bookViews>
  <sheets>
    <sheet name="T-8.1" sheetId="1" r:id="rId1"/>
    <sheet name="T-8.2" sheetId="2" r:id="rId2"/>
    <sheet name="T-8.3" sheetId="3" r:id="rId3"/>
    <sheet name="T-8.4" sheetId="5" r:id="rId4"/>
    <sheet name="T-8.5" sheetId="4" r:id="rId5"/>
    <sheet name="T-8.6" sheetId="6" r:id="rId6"/>
  </sheet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6" l="1"/>
  <c r="B20" i="6"/>
  <c r="B21" i="6"/>
  <c r="B23" i="6"/>
  <c r="B24" i="6"/>
  <c r="B25" i="6"/>
  <c r="B27" i="6"/>
  <c r="B30" i="6"/>
  <c r="B33" i="6"/>
  <c r="B29" i="4"/>
  <c r="C24" i="4"/>
  <c r="B24" i="4"/>
  <c r="B22" i="4"/>
  <c r="B19" i="4"/>
  <c r="C14" i="4"/>
  <c r="C11" i="4"/>
  <c r="B11" i="4"/>
  <c r="C53" i="5"/>
  <c r="C52" i="5"/>
  <c r="C47" i="5"/>
  <c r="B38" i="5"/>
  <c r="C38" i="5"/>
  <c r="B37" i="5"/>
  <c r="C37" i="5"/>
  <c r="B23" i="5"/>
  <c r="B25" i="5"/>
  <c r="B12" i="5"/>
  <c r="B14" i="5"/>
  <c r="B39" i="3"/>
  <c r="B41" i="3"/>
  <c r="B35" i="3"/>
  <c r="B37" i="3"/>
  <c r="B27" i="3"/>
  <c r="B26" i="3"/>
  <c r="B28" i="3"/>
  <c r="B30" i="3"/>
  <c r="B22" i="3"/>
  <c r="B15" i="3"/>
  <c r="B16" i="3"/>
  <c r="B61" i="2"/>
  <c r="B59" i="2"/>
  <c r="B58" i="2"/>
  <c r="B57" i="2"/>
  <c r="B56" i="2"/>
  <c r="B55" i="2"/>
  <c r="B54" i="2"/>
  <c r="B53" i="2"/>
  <c r="C42" i="2"/>
  <c r="B42" i="2"/>
  <c r="C39" i="2"/>
  <c r="B39" i="2"/>
  <c r="B35" i="2"/>
  <c r="B34" i="2"/>
  <c r="C30" i="2"/>
  <c r="B30" i="2"/>
  <c r="C25" i="2"/>
  <c r="B25" i="2"/>
  <c r="B34" i="6"/>
  <c r="B35" i="6"/>
  <c r="C39" i="5"/>
  <c r="B39" i="5"/>
  <c r="B40" i="5"/>
  <c r="B41" i="5"/>
  <c r="C48" i="5"/>
  <c r="C49" i="5"/>
  <c r="C40" i="5"/>
  <c r="C41" i="5"/>
  <c r="C42" i="5"/>
  <c r="C43" i="5"/>
  <c r="B42" i="5"/>
  <c r="B43" i="5"/>
  <c r="B20" i="1"/>
  <c r="B19" i="1"/>
  <c r="B21" i="1"/>
  <c r="B23" i="1"/>
  <c r="A19" i="1"/>
  <c r="B24" i="1"/>
  <c r="B25" i="1"/>
  <c r="B26" i="1"/>
  <c r="B27" i="1"/>
  <c r="B28" i="1"/>
  <c r="B29" i="1"/>
</calcChain>
</file>

<file path=xl/sharedStrings.xml><?xml version="1.0" encoding="utf-8"?>
<sst xmlns="http://schemas.openxmlformats.org/spreadsheetml/2006/main" count="193" uniqueCount="136">
  <si>
    <t>Inndata:</t>
  </si>
  <si>
    <t>Innkjøpsverdi</t>
  </si>
  <si>
    <t>Innkjøpskostnader</t>
  </si>
  <si>
    <t>Antall (stk)</t>
  </si>
  <si>
    <t>Tilleggssats indirekte kostn.</t>
  </si>
  <si>
    <t xml:space="preserve">Tilleggssats fortjeneste </t>
  </si>
  <si>
    <t>Merverdiavgift</t>
  </si>
  <si>
    <t>Utdata:</t>
  </si>
  <si>
    <t>innkjøpskostnader</t>
  </si>
  <si>
    <t>Inntakskost</t>
  </si>
  <si>
    <t>Inntakskost per stk</t>
  </si>
  <si>
    <t>+ indirekte kostnader</t>
  </si>
  <si>
    <t>Selvkost</t>
  </si>
  <si>
    <t>+ fortjeneste</t>
  </si>
  <si>
    <t>Salgspris uten mva</t>
  </si>
  <si>
    <t>+ merverdiavgift</t>
  </si>
  <si>
    <t>Salgspris med mva</t>
  </si>
  <si>
    <t>Salgsinntekter</t>
  </si>
  <si>
    <t>Varekostnad</t>
  </si>
  <si>
    <t>Lønn</t>
  </si>
  <si>
    <t>Husleie</t>
  </si>
  <si>
    <t>Andre driftskostnader</t>
  </si>
  <si>
    <t>Avskrivninger</t>
  </si>
  <si>
    <t>Renteinntekter</t>
  </si>
  <si>
    <t>Rentekostnader</t>
  </si>
  <si>
    <t>Resultatregnskap</t>
  </si>
  <si>
    <t>a)</t>
  </si>
  <si>
    <t>Indirekte kostnader:</t>
  </si>
  <si>
    <t>(regnet av varekostnaden)</t>
  </si>
  <si>
    <t>b)</t>
  </si>
  <si>
    <t>Bruttofortjeneste</t>
  </si>
  <si>
    <t>(regnet av salgsinntekten)</t>
  </si>
  <si>
    <t>c)</t>
  </si>
  <si>
    <t>Fortjeneste</t>
  </si>
  <si>
    <t>(regnet i % av selvkost)</t>
  </si>
  <si>
    <t>d)</t>
  </si>
  <si>
    <t>Avanse</t>
  </si>
  <si>
    <t>(regnet i % av varekostnaden)</t>
  </si>
  <si>
    <t>e)</t>
  </si>
  <si>
    <t>Påslagstall</t>
  </si>
  <si>
    <t>(Inntakskost * 2 * 1,25)</t>
  </si>
  <si>
    <t>f)</t>
  </si>
  <si>
    <t>Antall barnevever</t>
  </si>
  <si>
    <t xml:space="preserve">Innkjøpssum </t>
  </si>
  <si>
    <t>Direkte innkjøpskostn.</t>
  </si>
  <si>
    <t>Inntakskost per vev</t>
  </si>
  <si>
    <t>78 % indirekte kostnader</t>
  </si>
  <si>
    <t>12 % fortjeneste</t>
  </si>
  <si>
    <t>Salgspris ekskl. mva.</t>
  </si>
  <si>
    <t>25 % mva.</t>
  </si>
  <si>
    <t>Salgspris inkl. mva.</t>
  </si>
  <si>
    <t>(Med påslagstall:</t>
  </si>
  <si>
    <t xml:space="preserve"> 41*2,5)</t>
  </si>
  <si>
    <t>Resultatregnskap for første halvår 2013</t>
  </si>
  <si>
    <t>Salgsinntekt</t>
  </si>
  <si>
    <t>Sum driftsinntekter</t>
  </si>
  <si>
    <t>Lønnskostnad</t>
  </si>
  <si>
    <t>Avskrivning</t>
  </si>
  <si>
    <t>Annen driftskostnad</t>
  </si>
  <si>
    <t>Sum driftskostnader</t>
  </si>
  <si>
    <t>Driftsresultat</t>
  </si>
  <si>
    <t>Inntakskost per T-skjorte</t>
  </si>
  <si>
    <t>Utsalgspris per T-skjorte</t>
  </si>
  <si>
    <t>inkl. mva.</t>
  </si>
  <si>
    <t xml:space="preserve"> - inntakskost</t>
  </si>
  <si>
    <t>Avanse i kr</t>
  </si>
  <si>
    <t>Avanse i % av inntakskost</t>
  </si>
  <si>
    <t>Salgsinntekt 1. halvår</t>
  </si>
  <si>
    <t>ekskl. mva.</t>
  </si>
  <si>
    <t xml:space="preserve"> - varekostnad </t>
  </si>
  <si>
    <t>Avanse 1. halvår</t>
  </si>
  <si>
    <t>Oppnådd avanse i gj.sn.</t>
  </si>
  <si>
    <t>Salgsinntekt inkl. mva</t>
  </si>
  <si>
    <t>Gj.sn.påslagstall</t>
  </si>
  <si>
    <t>(salgsinntekt inkl.mva/varekostnad)</t>
  </si>
  <si>
    <t>Tilleggssatser beregnet på grunnlag av resultatregnskapet 1. halvår:</t>
  </si>
  <si>
    <t>Oppnådd avanse 1. halvår 2010</t>
  </si>
  <si>
    <t>Avanseprosenten</t>
  </si>
  <si>
    <t>Leie av lokaler</t>
  </si>
  <si>
    <t>Reklamekostnad</t>
  </si>
  <si>
    <t>Sum indirekte kostnader</t>
  </si>
  <si>
    <t>Tilleggssats for indirekte kostnader</t>
  </si>
  <si>
    <t>antall vaser</t>
  </si>
  <si>
    <t>Innkøpspris inkl. mva</t>
  </si>
  <si>
    <t>frakt og forsikring eks mva</t>
  </si>
  <si>
    <t>mva</t>
  </si>
  <si>
    <t>Hele partiet</t>
  </si>
  <si>
    <t>Per stykk</t>
  </si>
  <si>
    <t>frakt og forsikring</t>
  </si>
  <si>
    <t xml:space="preserve">Inntakskost </t>
  </si>
  <si>
    <t>Salgspris ekskl. mva</t>
  </si>
  <si>
    <t>Salgspris inkl. mva</t>
  </si>
  <si>
    <t>Konkurrentens pris inkl. mva</t>
  </si>
  <si>
    <t xml:space="preserve">Konkurrentens pris ekskl. mva </t>
  </si>
  <si>
    <t>Bentes inntakskost per vase</t>
  </si>
  <si>
    <t>Avanse per stk dersom hun tar samme pris</t>
  </si>
  <si>
    <t>Selvkost per vase</t>
  </si>
  <si>
    <t>Indirekte kostnader</t>
  </si>
  <si>
    <t>regnet av varekostnaden</t>
  </si>
  <si>
    <t>regnet av selvkost</t>
  </si>
  <si>
    <t>alternativt:</t>
  </si>
  <si>
    <t>Inndata for timeprisberegning:</t>
  </si>
  <si>
    <t>Antall reparatører</t>
  </si>
  <si>
    <t>inkl. ferielønn</t>
  </si>
  <si>
    <t>Gjennomsnittlig årslønn</t>
  </si>
  <si>
    <t>Andre sosiale kostnader</t>
  </si>
  <si>
    <t>Fakturerbare timer per ansatt</t>
  </si>
  <si>
    <t>per år</t>
  </si>
  <si>
    <t xml:space="preserve">Fortjeneste </t>
  </si>
  <si>
    <t>Beregning av timepris:</t>
  </si>
  <si>
    <t>Direkte lønn</t>
  </si>
  <si>
    <t>Sosiale kostnader</t>
  </si>
  <si>
    <t>Timeprisen skal dekke</t>
  </si>
  <si>
    <t>Timepris ekskl. mva.</t>
  </si>
  <si>
    <t>Arbeid, 1 time</t>
  </si>
  <si>
    <t>Deler</t>
  </si>
  <si>
    <t>Kjøring</t>
  </si>
  <si>
    <t>Netto</t>
  </si>
  <si>
    <t>25 % mva</t>
  </si>
  <si>
    <t>Fakturaen lyder på</t>
  </si>
  <si>
    <t>Løsningsforslag tilleggsoppgave T-8.1</t>
  </si>
  <si>
    <t xml:space="preserve">Løsningsforslag tilleggsoppgave T-8.2 </t>
  </si>
  <si>
    <t>Hobbystua AS</t>
  </si>
  <si>
    <t xml:space="preserve">Løsningsforslag tilleggsoppgave T-8.3 </t>
  </si>
  <si>
    <t>Fristil AS</t>
  </si>
  <si>
    <t xml:space="preserve">Løsningsforslag tilleggsoppgave T-8.4 </t>
  </si>
  <si>
    <t>Blomster og Ting AS</t>
  </si>
  <si>
    <t>Vi kalkulerer blomstervasene ved bruk av avansetillegget:</t>
  </si>
  <si>
    <t>Innkjøpspris ekskl.  mva</t>
  </si>
  <si>
    <t xml:space="preserve"> + 76,5 % indirekte kostnader</t>
  </si>
  <si>
    <t>Løsningsforslag tilleggsoppgave T-8.5</t>
  </si>
  <si>
    <t>Linstad Garnbu</t>
  </si>
  <si>
    <t xml:space="preserve"> - ind. kostnader</t>
  </si>
  <si>
    <t xml:space="preserve"> = Fortjeneste</t>
  </si>
  <si>
    <t>Strømdal Elektro Service AS</t>
  </si>
  <si>
    <t xml:space="preserve">Løsningsforslag tilleggsoppgave T-8.6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</si>
</sst>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quot;kr&quot;\ * #,##0.00_ ;_ &quot;kr&quot;\ * \-#,##0.00_ ;_ &quot;kr&quot;\ * &quot;-&quot;??_ ;_ @_ "/>
    <numFmt numFmtId="164" formatCode="_(&quot;kr&quot;\ * #,##0_);_(&quot;kr&quot;\ * \(#,##0\);_(&quot;kr&quot;\ * &quot;-&quot;_);_(@_)"/>
    <numFmt numFmtId="165" formatCode="_(&quot;kr&quot;\ * #,##0.00_);_(&quot;kr&quot;\ * \(#,##0.00\);_(&quot;kr&quot;\ * &quot;-&quot;??_);_(@_)"/>
    <numFmt numFmtId="166" formatCode="_ &quot;kr&quot;\ * #,##0_ ;_ &quot;kr&quot;\ * \-#,##0_ ;_ &quot;kr&quot;\ * &quot;-&quot;??_ ;_ @_ "/>
    <numFmt numFmtId="167" formatCode="0.0"/>
    <numFmt numFmtId="168" formatCode="0.0\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2"/>
      <name val="Arial"/>
      <family val="2"/>
    </font>
    <font>
      <b/>
      <sz val="12"/>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4" fillId="0" borderId="0" xfId="0" applyFont="1"/>
    <xf numFmtId="0" fontId="3" fillId="0" borderId="0" xfId="0" applyFont="1"/>
    <xf numFmtId="164" fontId="4" fillId="0" borderId="0" xfId="0" applyNumberFormat="1" applyFont="1"/>
    <xf numFmtId="9" fontId="4" fillId="0" borderId="0" xfId="0" applyNumberFormat="1" applyFont="1"/>
    <xf numFmtId="164" fontId="4" fillId="0" borderId="1" xfId="0" applyNumberFormat="1" applyFont="1" applyBorder="1"/>
    <xf numFmtId="164" fontId="4" fillId="0" borderId="2" xfId="0" applyNumberFormat="1" applyFont="1" applyBorder="1"/>
    <xf numFmtId="0" fontId="4" fillId="0" borderId="0" xfId="0" quotePrefix="1" applyFont="1" applyAlignment="1">
      <alignment horizontal="left"/>
    </xf>
    <xf numFmtId="165" fontId="4" fillId="0" borderId="0" xfId="0" applyNumberFormat="1" applyFont="1" applyBorder="1"/>
    <xf numFmtId="165" fontId="4" fillId="0" borderId="1" xfId="0" applyNumberFormat="1" applyFont="1" applyBorder="1"/>
    <xf numFmtId="165" fontId="4" fillId="0" borderId="0" xfId="0" applyNumberFormat="1" applyFont="1"/>
    <xf numFmtId="0" fontId="4" fillId="0" borderId="0" xfId="0" applyFont="1" applyAlignment="1">
      <alignment horizontal="left"/>
    </xf>
    <xf numFmtId="165" fontId="4" fillId="0" borderId="2" xfId="0" applyNumberFormat="1" applyFont="1" applyBorder="1"/>
    <xf numFmtId="0" fontId="3" fillId="0" borderId="0" xfId="0" quotePrefix="1" applyFont="1" applyAlignment="1">
      <alignment horizontal="left"/>
    </xf>
    <xf numFmtId="0" fontId="2" fillId="0" borderId="0" xfId="0" applyFont="1"/>
    <xf numFmtId="0" fontId="5" fillId="0" borderId="0" xfId="0" applyFont="1"/>
    <xf numFmtId="0" fontId="6" fillId="2" borderId="0" xfId="0" applyFont="1" applyFill="1"/>
    <xf numFmtId="3" fontId="6" fillId="2" borderId="0" xfId="0" applyNumberFormat="1" applyFont="1" applyFill="1"/>
    <xf numFmtId="3" fontId="0" fillId="0" borderId="0" xfId="0" applyNumberFormat="1"/>
    <xf numFmtId="0" fontId="6" fillId="0" borderId="0" xfId="0" applyFont="1"/>
    <xf numFmtId="3" fontId="6" fillId="0" borderId="0" xfId="0" applyNumberFormat="1" applyFont="1"/>
    <xf numFmtId="3" fontId="6" fillId="0" borderId="1" xfId="0" applyNumberFormat="1" applyFont="1" applyBorder="1"/>
    <xf numFmtId="166" fontId="6" fillId="0" borderId="0" xfId="1" applyNumberFormat="1" applyFont="1"/>
    <xf numFmtId="166" fontId="6" fillId="0" borderId="1" xfId="1" applyNumberFormat="1" applyFont="1" applyBorder="1"/>
    <xf numFmtId="166" fontId="6" fillId="0" borderId="0" xfId="0" applyNumberFormat="1" applyFont="1"/>
    <xf numFmtId="9" fontId="6" fillId="0" borderId="0" xfId="2" applyFont="1"/>
    <xf numFmtId="166" fontId="6" fillId="0" borderId="3" xfId="1" applyNumberFormat="1" applyFont="1" applyBorder="1"/>
    <xf numFmtId="9" fontId="6" fillId="0" borderId="3" xfId="2" applyFont="1" applyBorder="1"/>
    <xf numFmtId="166" fontId="6" fillId="0" borderId="4" xfId="0" applyNumberFormat="1" applyFont="1" applyBorder="1"/>
    <xf numFmtId="166" fontId="6" fillId="0" borderId="0" xfId="1" applyNumberFormat="1" applyFont="1" applyBorder="1"/>
    <xf numFmtId="166" fontId="6" fillId="0" borderId="2" xfId="1" applyNumberFormat="1" applyFont="1" applyBorder="1"/>
    <xf numFmtId="0" fontId="7" fillId="0" borderId="0" xfId="0" applyFont="1"/>
    <xf numFmtId="0" fontId="5" fillId="2" borderId="1" xfId="0" applyFont="1" applyFill="1" applyBorder="1"/>
    <xf numFmtId="3" fontId="6" fillId="2" borderId="1" xfId="0" applyNumberFormat="1" applyFont="1" applyFill="1" applyBorder="1"/>
    <xf numFmtId="0" fontId="6" fillId="0" borderId="0" xfId="0" applyFont="1" applyBorder="1"/>
    <xf numFmtId="0" fontId="6" fillId="2" borderId="4" xfId="0" applyFont="1" applyFill="1" applyBorder="1"/>
    <xf numFmtId="3" fontId="6" fillId="2" borderId="4" xfId="0" applyNumberFormat="1" applyFont="1" applyFill="1" applyBorder="1"/>
    <xf numFmtId="0" fontId="6" fillId="2" borderId="1" xfId="0" applyFont="1" applyFill="1" applyBorder="1"/>
    <xf numFmtId="3" fontId="6" fillId="0" borderId="4" xfId="0" applyNumberFormat="1" applyFont="1" applyBorder="1"/>
    <xf numFmtId="167" fontId="6" fillId="0" borderId="3" xfId="2" applyNumberFormat="1" applyFont="1" applyBorder="1"/>
    <xf numFmtId="3" fontId="0" fillId="0" borderId="0" xfId="0" applyNumberFormat="1" applyBorder="1"/>
    <xf numFmtId="0" fontId="0" fillId="0" borderId="0" xfId="0" applyBorder="1"/>
    <xf numFmtId="3" fontId="0" fillId="0" borderId="1" xfId="0" applyNumberFormat="1" applyBorder="1"/>
    <xf numFmtId="0" fontId="0" fillId="0" borderId="0" xfId="0" applyFill="1" applyBorder="1"/>
    <xf numFmtId="3" fontId="0" fillId="0" borderId="4" xfId="0" applyNumberFormat="1" applyBorder="1"/>
    <xf numFmtId="168" fontId="2" fillId="0" borderId="0" xfId="2" applyNumberFormat="1" applyFont="1"/>
    <xf numFmtId="0" fontId="0" fillId="0" borderId="0" xfId="0" quotePrefix="1" applyBorder="1" applyAlignment="1">
      <alignment horizontal="left"/>
    </xf>
    <xf numFmtId="0" fontId="2" fillId="0" borderId="0" xfId="0" quotePrefix="1" applyFont="1" applyBorder="1" applyAlignment="1">
      <alignment horizontal="left"/>
    </xf>
    <xf numFmtId="168" fontId="2" fillId="0" borderId="0" xfId="2" applyNumberFormat="1" applyFont="1" applyBorder="1"/>
    <xf numFmtId="0" fontId="8" fillId="0" borderId="0" xfId="0" applyFont="1" applyFill="1" applyBorder="1" applyAlignment="1">
      <alignment horizontal="left"/>
    </xf>
    <xf numFmtId="9" fontId="0" fillId="0" borderId="0" xfId="0" applyNumberFormat="1"/>
    <xf numFmtId="168" fontId="0" fillId="0" borderId="0" xfId="0" applyNumberFormat="1"/>
    <xf numFmtId="0" fontId="0" fillId="0" borderId="1" xfId="0" applyBorder="1"/>
    <xf numFmtId="3" fontId="0" fillId="0" borderId="0" xfId="0" applyNumberFormat="1" applyBorder="1" applyAlignment="1">
      <alignment horizontal="right"/>
    </xf>
    <xf numFmtId="1" fontId="0" fillId="0" borderId="1" xfId="0" applyNumberFormat="1" applyBorder="1"/>
    <xf numFmtId="3" fontId="0" fillId="0" borderId="2" xfId="0" applyNumberFormat="1" applyBorder="1"/>
    <xf numFmtId="0" fontId="2" fillId="0" borderId="4" xfId="0" applyFont="1" applyBorder="1"/>
    <xf numFmtId="3" fontId="2" fillId="0" borderId="0" xfId="0" applyNumberFormat="1" applyFont="1" applyBorder="1"/>
    <xf numFmtId="1" fontId="2" fillId="0" borderId="4" xfId="0" applyNumberFormat="1" applyFont="1" applyBorder="1"/>
    <xf numFmtId="1" fontId="2" fillId="0" borderId="0" xfId="0" applyNumberFormat="1" applyFont="1" applyBorder="1"/>
    <xf numFmtId="0" fontId="0" fillId="0" borderId="0" xfId="0" quotePrefix="1" applyAlignment="1">
      <alignment horizontal="left"/>
    </xf>
    <xf numFmtId="44" fontId="1" fillId="0" borderId="0" xfId="1" applyFont="1"/>
    <xf numFmtId="44" fontId="0" fillId="0" borderId="0" xfId="1" applyFont="1"/>
    <xf numFmtId="3" fontId="0" fillId="0" borderId="3" xfId="0" applyNumberFormat="1" applyBorder="1"/>
    <xf numFmtId="9" fontId="0" fillId="0" borderId="3" xfId="2" applyFont="1" applyBorder="1"/>
    <xf numFmtId="9" fontId="6" fillId="0" borderId="0" xfId="0" applyNumberFormat="1" applyFont="1"/>
    <xf numFmtId="0" fontId="5" fillId="0" borderId="0" xfId="0" quotePrefix="1" applyFont="1" applyAlignment="1">
      <alignment horizontal="left"/>
    </xf>
    <xf numFmtId="0" fontId="9" fillId="0" borderId="0" xfId="0" quotePrefix="1" applyFont="1" applyAlignment="1">
      <alignment horizontal="left"/>
    </xf>
    <xf numFmtId="9" fontId="6" fillId="0" borderId="0" xfId="2" applyFont="1" applyBorder="1"/>
    <xf numFmtId="0" fontId="8" fillId="0" borderId="0" xfId="0" quotePrefix="1" applyFont="1" applyAlignment="1">
      <alignment horizontal="left"/>
    </xf>
    <xf numFmtId="0" fontId="0" fillId="0" borderId="0" xfId="0" quotePrefix="1" applyFill="1" applyBorder="1" applyAlignment="1">
      <alignment horizontal="left"/>
    </xf>
    <xf numFmtId="0" fontId="0" fillId="0" borderId="0" xfId="0" quotePrefix="1" applyFont="1" applyBorder="1" applyAlignment="1">
      <alignment horizontal="left"/>
    </xf>
    <xf numFmtId="0" fontId="6" fillId="0" borderId="0" xfId="0" quotePrefix="1" applyFont="1" applyAlignment="1">
      <alignment horizontal="left"/>
    </xf>
    <xf numFmtId="9" fontId="0" fillId="0" borderId="0" xfId="2" applyFont="1" applyBorder="1"/>
  </cellXfs>
  <cellStyles count="3">
    <cellStyle name="Normal" xfId="0" builtinId="0"/>
    <cellStyle name="Prosent"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66675</xdr:colOff>
      <xdr:row>3</xdr:row>
      <xdr:rowOff>114300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19450"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9525</xdr:colOff>
      <xdr:row>3</xdr:row>
      <xdr:rowOff>85725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7550"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42</xdr:row>
      <xdr:rowOff>104775</xdr:rowOff>
    </xdr:from>
    <xdr:to>
      <xdr:col>4</xdr:col>
      <xdr:colOff>85725</xdr:colOff>
      <xdr:row>46</xdr:row>
      <xdr:rowOff>76200</xdr:rowOff>
    </xdr:to>
    <xdr:sp macro="" textlink="">
      <xdr:nvSpPr>
        <xdr:cNvPr id="2" name="TekstSylinder 1"/>
        <xdr:cNvSpPr txBox="1"/>
      </xdr:nvSpPr>
      <xdr:spPr>
        <a:xfrm>
          <a:off x="228600" y="7162800"/>
          <a:ext cx="413385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Denne oppgaven illustrerer at handelsbedrifter normalt benytter ulike påslagstall for ulike produkter. T-skjorten i eksempelet er tydeligvis et mer ettertraktet produkt enn gjennomsnittet og tåler derfor et høyere påslag.</a:t>
          </a:r>
        </a:p>
      </xdr:txBody>
    </xdr:sp>
    <xdr:clientData/>
  </xdr:twoCellAnchor>
  <xdr:twoCellAnchor editAs="oneCell">
    <xdr:from>
      <xdr:col>0</xdr:col>
      <xdr:colOff>0</xdr:colOff>
      <xdr:row>0</xdr:row>
      <xdr:rowOff>0</xdr:rowOff>
    </xdr:from>
    <xdr:to>
      <xdr:col>2</xdr:col>
      <xdr:colOff>561975</xdr:colOff>
      <xdr:row>3</xdr:row>
      <xdr:rowOff>114300</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38500"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400050</xdr:colOff>
      <xdr:row>59</xdr:row>
      <xdr:rowOff>0</xdr:rowOff>
    </xdr:from>
    <xdr:ext cx="184731" cy="264560"/>
    <xdr:sp macro="" textlink="">
      <xdr:nvSpPr>
        <xdr:cNvPr id="2" name="TekstSylinder 1"/>
        <xdr:cNvSpPr txBox="1"/>
      </xdr:nvSpPr>
      <xdr:spPr>
        <a:xfrm>
          <a:off x="2819400" y="1012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oneCellAnchor>
    <xdr:from>
      <xdr:col>1</xdr:col>
      <xdr:colOff>400050</xdr:colOff>
      <xdr:row>27</xdr:row>
      <xdr:rowOff>76200</xdr:rowOff>
    </xdr:from>
    <xdr:ext cx="184731" cy="264560"/>
    <xdr:sp macro="" textlink="">
      <xdr:nvSpPr>
        <xdr:cNvPr id="3" name="TekstSylinder 2"/>
        <xdr:cNvSpPr txBox="1"/>
      </xdr:nvSpPr>
      <xdr:spPr>
        <a:xfrm>
          <a:off x="2819400" y="408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a:p>
      </xdr:txBody>
    </xdr:sp>
    <xdr:clientData/>
  </xdr:oneCellAnchor>
  <xdr:twoCellAnchor>
    <xdr:from>
      <xdr:col>3</xdr:col>
      <xdr:colOff>361950</xdr:colOff>
      <xdr:row>34</xdr:row>
      <xdr:rowOff>57150</xdr:rowOff>
    </xdr:from>
    <xdr:to>
      <xdr:col>5</xdr:col>
      <xdr:colOff>581025</xdr:colOff>
      <xdr:row>38</xdr:row>
      <xdr:rowOff>152400</xdr:rowOff>
    </xdr:to>
    <xdr:sp macro="" textlink="">
      <xdr:nvSpPr>
        <xdr:cNvPr id="4" name="TekstSylinder 3"/>
        <xdr:cNvSpPr txBox="1"/>
      </xdr:nvSpPr>
      <xdr:spPr>
        <a:xfrm>
          <a:off x="4305300" y="5400675"/>
          <a:ext cx="17430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For</a:t>
          </a:r>
          <a:r>
            <a:rPr lang="nb-NO" sz="1100" baseline="0"/>
            <a:t> å oppnå samme avanse som i 1. halvår, bør Bente selge vasene for kr 465 inklusiv mva. per stk.</a:t>
          </a:r>
          <a:endParaRPr lang="nb-NO" sz="1100"/>
        </a:p>
      </xdr:txBody>
    </xdr:sp>
    <xdr:clientData/>
  </xdr:twoCellAnchor>
  <xdr:twoCellAnchor>
    <xdr:from>
      <xdr:col>0</xdr:col>
      <xdr:colOff>19050</xdr:colOff>
      <xdr:row>53</xdr:row>
      <xdr:rowOff>180975</xdr:rowOff>
    </xdr:from>
    <xdr:to>
      <xdr:col>6</xdr:col>
      <xdr:colOff>47625</xdr:colOff>
      <xdr:row>60</xdr:row>
      <xdr:rowOff>9525</xdr:rowOff>
    </xdr:to>
    <xdr:sp macro="" textlink="">
      <xdr:nvSpPr>
        <xdr:cNvPr id="5" name="TekstSylinder 4"/>
        <xdr:cNvSpPr txBox="1"/>
      </xdr:nvSpPr>
      <xdr:spPr>
        <a:xfrm>
          <a:off x="19050" y="9163050"/>
          <a:ext cx="6257925"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En pris på kr</a:t>
          </a:r>
          <a:r>
            <a:rPr lang="nb-NO" sz="1100" baseline="0"/>
            <a:t> 280 ekskl. mva ligger kr 76 over inntakskost, men dekker på langt nær selvkost og gir derfor ingen fortjeneste. Bente bør nøye vurdere konkurransesituasjonen før hun fastsetter prisen. Hvis konkurransen er sterk bør hun legge seg på samme nivå som konkurrenten, eventuelt noen kroner under for å bli kvitt vasene.  </a:t>
          </a:r>
        </a:p>
        <a:p>
          <a:r>
            <a:rPr lang="nb-NO" sz="1100" baseline="0"/>
            <a:t>Dersom Bente selger alle vasene for kr 350 inkl. mva per stykk,  oppnår hun et dekningsbidrag på kr 76 * 100 = kr  7 600. Det er langt bedre enn å brenne inne med dem.</a:t>
          </a:r>
          <a:endParaRPr lang="nb-NO" sz="1100"/>
        </a:p>
      </xdr:txBody>
    </xdr:sp>
    <xdr:clientData/>
  </xdr:twoCellAnchor>
  <xdr:twoCellAnchor editAs="oneCell">
    <xdr:from>
      <xdr:col>0</xdr:col>
      <xdr:colOff>0</xdr:colOff>
      <xdr:row>0</xdr:row>
      <xdr:rowOff>0</xdr:rowOff>
    </xdr:from>
    <xdr:to>
      <xdr:col>1</xdr:col>
      <xdr:colOff>733424</xdr:colOff>
      <xdr:row>3</xdr:row>
      <xdr:rowOff>114300</xdr:rowOff>
    </xdr:to>
    <xdr:pic>
      <xdr:nvPicPr>
        <xdr:cNvPr id="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152774" cy="685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514350</xdr:colOff>
      <xdr:row>3</xdr:row>
      <xdr:rowOff>114300</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700" cy="68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600075</xdr:colOff>
      <xdr:row>3</xdr:row>
      <xdr:rowOff>85725</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700" cy="6858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3"/>
  <sheetViews>
    <sheetView workbookViewId="0">
      <selection activeCell="A5" sqref="A5"/>
    </sheetView>
  </sheetViews>
  <sheetFormatPr baseColWidth="10" defaultRowHeight="15" x14ac:dyDescent="0.25"/>
  <cols>
    <col min="1" max="1" width="29.140625" bestFit="1" customWidth="1"/>
    <col min="2" max="2" width="18.140625" customWidth="1"/>
  </cols>
  <sheetData>
    <row r="5" spans="1:3" ht="18.75" x14ac:dyDescent="0.3">
      <c r="A5" s="67" t="s">
        <v>120</v>
      </c>
    </row>
    <row r="7" spans="1:3" ht="15.75" x14ac:dyDescent="0.25">
      <c r="A7" s="13"/>
      <c r="B7" s="1"/>
      <c r="C7" s="1"/>
    </row>
    <row r="8" spans="1:3" ht="15.75" x14ac:dyDescent="0.25">
      <c r="A8" s="2" t="s">
        <v>0</v>
      </c>
      <c r="B8" s="1"/>
      <c r="C8" s="1"/>
    </row>
    <row r="9" spans="1:3" ht="15.75" x14ac:dyDescent="0.25">
      <c r="A9" s="1" t="s">
        <v>1</v>
      </c>
      <c r="B9" s="3">
        <v>9400</v>
      </c>
      <c r="C9" s="1"/>
    </row>
    <row r="10" spans="1:3" ht="15.75" x14ac:dyDescent="0.25">
      <c r="A10" s="1" t="s">
        <v>2</v>
      </c>
      <c r="B10" s="3">
        <v>3100</v>
      </c>
      <c r="C10" s="1"/>
    </row>
    <row r="11" spans="1:3" ht="15.75" x14ac:dyDescent="0.25">
      <c r="A11" s="1"/>
      <c r="B11" s="3"/>
      <c r="C11" s="1"/>
    </row>
    <row r="12" spans="1:3" ht="15.75" x14ac:dyDescent="0.25">
      <c r="A12" s="1" t="s">
        <v>3</v>
      </c>
      <c r="B12" s="1">
        <v>50</v>
      </c>
      <c r="C12" s="1"/>
    </row>
    <row r="13" spans="1:3" ht="15.75" x14ac:dyDescent="0.25">
      <c r="A13" s="1" t="s">
        <v>4</v>
      </c>
      <c r="B13" s="4">
        <v>0.8</v>
      </c>
      <c r="C13" s="1"/>
    </row>
    <row r="14" spans="1:3" ht="15.75" x14ac:dyDescent="0.25">
      <c r="A14" s="1" t="s">
        <v>5</v>
      </c>
      <c r="B14" s="4">
        <v>0.3</v>
      </c>
      <c r="C14" s="1"/>
    </row>
    <row r="15" spans="1:3" ht="15.75" x14ac:dyDescent="0.25">
      <c r="A15" s="1" t="s">
        <v>6</v>
      </c>
      <c r="B15" s="4">
        <v>0.25</v>
      </c>
      <c r="C15" s="1"/>
    </row>
    <row r="16" spans="1:3" ht="15.75" x14ac:dyDescent="0.25">
      <c r="A16" s="1"/>
      <c r="B16" s="1"/>
      <c r="C16" s="1"/>
    </row>
    <row r="17" spans="1:3" ht="15.75" x14ac:dyDescent="0.25">
      <c r="A17" s="1"/>
      <c r="B17" s="1"/>
      <c r="C17" s="1"/>
    </row>
    <row r="18" spans="1:3" ht="15.75" x14ac:dyDescent="0.25">
      <c r="A18" s="2" t="s">
        <v>7</v>
      </c>
      <c r="B18" s="1"/>
      <c r="C18" s="1"/>
    </row>
    <row r="19" spans="1:3" ht="15.75" x14ac:dyDescent="0.25">
      <c r="A19" s="1" t="str">
        <f>A9</f>
        <v>Innkjøpsverdi</v>
      </c>
      <c r="B19" s="3">
        <f>B9</f>
        <v>9400</v>
      </c>
      <c r="C19" s="1"/>
    </row>
    <row r="20" spans="1:3" ht="15.75" x14ac:dyDescent="0.25">
      <c r="A20" s="1" t="s">
        <v>8</v>
      </c>
      <c r="B20" s="5">
        <f>B10</f>
        <v>3100</v>
      </c>
      <c r="C20" s="1"/>
    </row>
    <row r="21" spans="1:3" ht="16.5" thickBot="1" x14ac:dyDescent="0.3">
      <c r="A21" s="1" t="s">
        <v>9</v>
      </c>
      <c r="B21" s="6">
        <f>B19+B20</f>
        <v>12500</v>
      </c>
      <c r="C21" s="1"/>
    </row>
    <row r="22" spans="1:3" ht="16.5" thickTop="1" x14ac:dyDescent="0.25">
      <c r="A22" s="1"/>
      <c r="B22" s="1"/>
      <c r="C22" s="1"/>
    </row>
    <row r="23" spans="1:3" ht="15.75" x14ac:dyDescent="0.25">
      <c r="A23" s="7" t="s">
        <v>10</v>
      </c>
      <c r="B23" s="8">
        <f>B21/B12</f>
        <v>250</v>
      </c>
      <c r="C23" s="1"/>
    </row>
    <row r="24" spans="1:3" ht="15.75" x14ac:dyDescent="0.25">
      <c r="A24" s="7" t="s">
        <v>11</v>
      </c>
      <c r="B24" s="9">
        <f>B23*B13</f>
        <v>200</v>
      </c>
      <c r="C24" s="1"/>
    </row>
    <row r="25" spans="1:3" ht="15.75" x14ac:dyDescent="0.25">
      <c r="A25" s="1" t="s">
        <v>12</v>
      </c>
      <c r="B25" s="10">
        <f>B23+B24</f>
        <v>450</v>
      </c>
      <c r="C25" s="1"/>
    </row>
    <row r="26" spans="1:3" ht="15.75" x14ac:dyDescent="0.25">
      <c r="A26" s="7" t="s">
        <v>13</v>
      </c>
      <c r="B26" s="9">
        <f>B25*B14</f>
        <v>135</v>
      </c>
      <c r="C26" s="1"/>
    </row>
    <row r="27" spans="1:3" ht="15.75" x14ac:dyDescent="0.25">
      <c r="A27" s="7" t="s">
        <v>14</v>
      </c>
      <c r="B27" s="10">
        <f>B25+B26</f>
        <v>585</v>
      </c>
      <c r="C27" s="1"/>
    </row>
    <row r="28" spans="1:3" ht="15.75" x14ac:dyDescent="0.25">
      <c r="A28" s="7" t="s">
        <v>15</v>
      </c>
      <c r="B28" s="9">
        <f>B27*B15</f>
        <v>146.25</v>
      </c>
      <c r="C28" s="1"/>
    </row>
    <row r="29" spans="1:3" ht="16.5" thickBot="1" x14ac:dyDescent="0.3">
      <c r="A29" s="11" t="s">
        <v>16</v>
      </c>
      <c r="B29" s="12">
        <f>B27+B28</f>
        <v>731.25</v>
      </c>
      <c r="C29" s="1"/>
    </row>
    <row r="30" spans="1:3" ht="16.5" thickTop="1" x14ac:dyDescent="0.25">
      <c r="A30" s="1"/>
      <c r="B30" s="1"/>
      <c r="C30" s="1"/>
    </row>
    <row r="31" spans="1:3" ht="15.75" x14ac:dyDescent="0.25">
      <c r="A31" s="1"/>
      <c r="B31" s="1"/>
      <c r="C31" s="1"/>
    </row>
    <row r="32" spans="1:3" ht="15.75" x14ac:dyDescent="0.25">
      <c r="A32" s="1"/>
      <c r="B32" s="1"/>
      <c r="C32" s="1"/>
    </row>
    <row r="33" spans="1:3" ht="15.75" x14ac:dyDescent="0.25">
      <c r="A33" s="1"/>
      <c r="B33" s="1"/>
      <c r="C33"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61"/>
  <sheetViews>
    <sheetView workbookViewId="0">
      <selection activeCell="A46" sqref="A46"/>
    </sheetView>
  </sheetViews>
  <sheetFormatPr baseColWidth="10" defaultRowHeight="15.75" x14ac:dyDescent="0.25"/>
  <cols>
    <col min="1" max="1" width="24.42578125" style="19" customWidth="1"/>
    <col min="2" max="2" width="16.5703125" style="19" bestFit="1" customWidth="1"/>
    <col min="3" max="3" width="7.7109375" style="19" customWidth="1"/>
    <col min="4" max="16384" width="11.42578125" style="19"/>
  </cols>
  <sheetData>
    <row r="5" spans="1:2" ht="18.75" x14ac:dyDescent="0.3">
      <c r="A5" s="67" t="s">
        <v>121</v>
      </c>
    </row>
    <row r="6" spans="1:2" ht="18.75" x14ac:dyDescent="0.3">
      <c r="A6" s="67"/>
    </row>
    <row r="7" spans="1:2" x14ac:dyDescent="0.25">
      <c r="A7" s="19" t="s">
        <v>122</v>
      </c>
    </row>
    <row r="8" spans="1:2" x14ac:dyDescent="0.25">
      <c r="A8" s="15" t="s">
        <v>25</v>
      </c>
    </row>
    <row r="9" spans="1:2" x14ac:dyDescent="0.25">
      <c r="A9" s="19" t="s">
        <v>17</v>
      </c>
      <c r="B9" s="20">
        <v>2500000</v>
      </c>
    </row>
    <row r="10" spans="1:2" x14ac:dyDescent="0.25">
      <c r="A10" s="19" t="s">
        <v>18</v>
      </c>
      <c r="B10" s="20">
        <v>1250000</v>
      </c>
    </row>
    <row r="11" spans="1:2" x14ac:dyDescent="0.25">
      <c r="A11" s="19" t="s">
        <v>19</v>
      </c>
      <c r="B11" s="20">
        <v>480000</v>
      </c>
    </row>
    <row r="12" spans="1:2" x14ac:dyDescent="0.25">
      <c r="A12" s="19" t="s">
        <v>20</v>
      </c>
      <c r="B12" s="20">
        <v>120000</v>
      </c>
    </row>
    <row r="13" spans="1:2" x14ac:dyDescent="0.25">
      <c r="A13" s="19" t="s">
        <v>21</v>
      </c>
      <c r="B13" s="20">
        <v>350000</v>
      </c>
    </row>
    <row r="14" spans="1:2" x14ac:dyDescent="0.25">
      <c r="A14" s="19" t="s">
        <v>22</v>
      </c>
      <c r="B14" s="20">
        <v>20000</v>
      </c>
    </row>
    <row r="15" spans="1:2" x14ac:dyDescent="0.25">
      <c r="A15" s="19" t="s">
        <v>23</v>
      </c>
      <c r="B15" s="20">
        <v>1000</v>
      </c>
    </row>
    <row r="16" spans="1:2" x14ac:dyDescent="0.25">
      <c r="A16" s="19" t="s">
        <v>24</v>
      </c>
      <c r="B16" s="20">
        <v>8000</v>
      </c>
    </row>
    <row r="17" spans="1:4" x14ac:dyDescent="0.25">
      <c r="B17" s="20"/>
    </row>
    <row r="18" spans="1:4" x14ac:dyDescent="0.25">
      <c r="A18" s="19" t="s">
        <v>26</v>
      </c>
      <c r="B18" s="20"/>
    </row>
    <row r="19" spans="1:4" x14ac:dyDescent="0.25">
      <c r="A19" s="19" t="s">
        <v>27</v>
      </c>
    </row>
    <row r="20" spans="1:4" x14ac:dyDescent="0.25">
      <c r="A20" s="19" t="s">
        <v>19</v>
      </c>
      <c r="B20" s="22">
        <v>480000</v>
      </c>
    </row>
    <row r="21" spans="1:4" x14ac:dyDescent="0.25">
      <c r="A21" s="19" t="s">
        <v>20</v>
      </c>
      <c r="B21" s="22">
        <v>120000</v>
      </c>
    </row>
    <row r="22" spans="1:4" x14ac:dyDescent="0.25">
      <c r="A22" s="19" t="s">
        <v>21</v>
      </c>
      <c r="B22" s="22">
        <v>350000</v>
      </c>
    </row>
    <row r="23" spans="1:4" x14ac:dyDescent="0.25">
      <c r="A23" s="19" t="s">
        <v>22</v>
      </c>
      <c r="B23" s="22">
        <v>20000</v>
      </c>
    </row>
    <row r="24" spans="1:4" x14ac:dyDescent="0.25">
      <c r="A24" s="19" t="s">
        <v>24</v>
      </c>
      <c r="B24" s="23">
        <v>8000</v>
      </c>
    </row>
    <row r="25" spans="1:4" ht="16.5" thickBot="1" x14ac:dyDescent="0.3">
      <c r="A25" s="19" t="s">
        <v>27</v>
      </c>
      <c r="B25" s="26">
        <f>SUM(B20:B24)</f>
        <v>978000</v>
      </c>
      <c r="C25" s="27">
        <f>B25/B10</f>
        <v>0.78239999999999998</v>
      </c>
      <c r="D25" s="19" t="s">
        <v>28</v>
      </c>
    </row>
    <row r="26" spans="1:4" ht="16.5" thickTop="1" x14ac:dyDescent="0.25">
      <c r="B26" s="29"/>
      <c r="C26" s="68"/>
    </row>
    <row r="27" spans="1:4" x14ac:dyDescent="0.25">
      <c r="A27" s="19" t="s">
        <v>29</v>
      </c>
    </row>
    <row r="28" spans="1:4" x14ac:dyDescent="0.25">
      <c r="A28" s="19" t="s">
        <v>17</v>
      </c>
      <c r="B28" s="22">
        <v>2500000</v>
      </c>
    </row>
    <row r="29" spans="1:4" x14ac:dyDescent="0.25">
      <c r="A29" s="19" t="s">
        <v>18</v>
      </c>
      <c r="B29" s="23">
        <v>1250000</v>
      </c>
    </row>
    <row r="30" spans="1:4" ht="16.5" thickBot="1" x14ac:dyDescent="0.3">
      <c r="A30" s="19" t="s">
        <v>30</v>
      </c>
      <c r="B30" s="26">
        <f>B28-B29</f>
        <v>1250000</v>
      </c>
      <c r="C30" s="27">
        <f>B30/B28</f>
        <v>0.5</v>
      </c>
      <c r="D30" s="19" t="s">
        <v>31</v>
      </c>
    </row>
    <row r="31" spans="1:4" ht="16.5" thickTop="1" x14ac:dyDescent="0.25">
      <c r="B31" s="29"/>
      <c r="C31" s="68"/>
    </row>
    <row r="32" spans="1:4" x14ac:dyDescent="0.25">
      <c r="A32" s="19" t="s">
        <v>32</v>
      </c>
    </row>
    <row r="33" spans="1:4" x14ac:dyDescent="0.25">
      <c r="A33" s="19" t="s">
        <v>18</v>
      </c>
      <c r="B33" s="22">
        <v>1250000</v>
      </c>
    </row>
    <row r="34" spans="1:4" x14ac:dyDescent="0.25">
      <c r="A34" s="19" t="s">
        <v>27</v>
      </c>
      <c r="B34" s="23">
        <f>B25</f>
        <v>978000</v>
      </c>
    </row>
    <row r="35" spans="1:4" x14ac:dyDescent="0.25">
      <c r="A35" s="19" t="s">
        <v>12</v>
      </c>
      <c r="B35" s="28">
        <f>B33+B34</f>
        <v>2228000</v>
      </c>
    </row>
    <row r="37" spans="1:4" x14ac:dyDescent="0.25">
      <c r="A37" s="19" t="s">
        <v>17</v>
      </c>
      <c r="B37" s="29">
        <v>2500000</v>
      </c>
    </row>
    <row r="38" spans="1:4" x14ac:dyDescent="0.25">
      <c r="A38" s="19" t="s">
        <v>12</v>
      </c>
      <c r="B38" s="23">
        <v>2228000</v>
      </c>
    </row>
    <row r="39" spans="1:4" ht="16.5" thickBot="1" x14ac:dyDescent="0.3">
      <c r="A39" s="19" t="s">
        <v>33</v>
      </c>
      <c r="B39" s="30">
        <f>B37-B38</f>
        <v>272000</v>
      </c>
      <c r="C39" s="27">
        <f>B39/B35</f>
        <v>0.12208258527827648</v>
      </c>
      <c r="D39" s="19" t="s">
        <v>34</v>
      </c>
    </row>
    <row r="40" spans="1:4" ht="16.5" thickTop="1" x14ac:dyDescent="0.25">
      <c r="B40" s="29"/>
      <c r="C40" s="68"/>
    </row>
    <row r="41" spans="1:4" x14ac:dyDescent="0.25">
      <c r="A41" s="19" t="s">
        <v>35</v>
      </c>
    </row>
    <row r="42" spans="1:4" ht="16.5" thickBot="1" x14ac:dyDescent="0.3">
      <c r="A42" s="19" t="s">
        <v>36</v>
      </c>
      <c r="B42" s="26">
        <f>1250000</f>
        <v>1250000</v>
      </c>
      <c r="C42" s="27">
        <f>B42/B33</f>
        <v>1</v>
      </c>
      <c r="D42" s="19" t="s">
        <v>37</v>
      </c>
    </row>
    <row r="43" spans="1:4" ht="16.5" thickTop="1" x14ac:dyDescent="0.25">
      <c r="B43" s="29"/>
      <c r="C43" s="68"/>
    </row>
    <row r="44" spans="1:4" x14ac:dyDescent="0.25">
      <c r="A44" s="19" t="s">
        <v>38</v>
      </c>
    </row>
    <row r="45" spans="1:4" x14ac:dyDescent="0.25">
      <c r="A45" s="19" t="s">
        <v>39</v>
      </c>
      <c r="B45" s="19">
        <v>2.5</v>
      </c>
      <c r="C45" s="19" t="s">
        <v>40</v>
      </c>
    </row>
    <row r="47" spans="1:4" x14ac:dyDescent="0.25">
      <c r="A47" s="19" t="s">
        <v>41</v>
      </c>
    </row>
    <row r="48" spans="1:4" x14ac:dyDescent="0.25">
      <c r="A48" s="31" t="s">
        <v>0</v>
      </c>
    </row>
    <row r="49" spans="1:3" x14ac:dyDescent="0.25">
      <c r="A49" s="19" t="s">
        <v>42</v>
      </c>
      <c r="B49" s="19">
        <v>200</v>
      </c>
    </row>
    <row r="50" spans="1:3" x14ac:dyDescent="0.25">
      <c r="A50" s="19" t="s">
        <v>43</v>
      </c>
      <c r="B50" s="19">
        <v>6400</v>
      </c>
    </row>
    <row r="51" spans="1:3" x14ac:dyDescent="0.25">
      <c r="A51" s="19" t="s">
        <v>44</v>
      </c>
      <c r="B51" s="19">
        <v>1840</v>
      </c>
    </row>
    <row r="53" spans="1:3" x14ac:dyDescent="0.25">
      <c r="A53" s="19" t="s">
        <v>45</v>
      </c>
      <c r="B53" s="22">
        <f>(B50+B51)/B49</f>
        <v>41.2</v>
      </c>
    </row>
    <row r="54" spans="1:3" x14ac:dyDescent="0.25">
      <c r="A54" s="19" t="s">
        <v>46</v>
      </c>
      <c r="B54" s="23">
        <f>B53*C25</f>
        <v>32.234880000000004</v>
      </c>
    </row>
    <row r="55" spans="1:3" x14ac:dyDescent="0.25">
      <c r="A55" s="19" t="s">
        <v>12</v>
      </c>
      <c r="B55" s="22">
        <f>B53+B54</f>
        <v>73.434880000000007</v>
      </c>
    </row>
    <row r="56" spans="1:3" x14ac:dyDescent="0.25">
      <c r="A56" s="19" t="s">
        <v>47</v>
      </c>
      <c r="B56" s="23">
        <f>B55*0.12</f>
        <v>8.8121856000000012</v>
      </c>
    </row>
    <row r="57" spans="1:3" x14ac:dyDescent="0.25">
      <c r="A57" s="19" t="s">
        <v>48</v>
      </c>
      <c r="B57" s="22">
        <f>B55+B56</f>
        <v>82.247065600000013</v>
      </c>
    </row>
    <row r="58" spans="1:3" x14ac:dyDescent="0.25">
      <c r="A58" s="19" t="s">
        <v>49</v>
      </c>
      <c r="B58" s="23">
        <f>B57*0.25</f>
        <v>20.561766400000003</v>
      </c>
    </row>
    <row r="59" spans="1:3" ht="16.5" thickBot="1" x14ac:dyDescent="0.3">
      <c r="A59" s="19" t="s">
        <v>50</v>
      </c>
      <c r="B59" s="30">
        <f>B57+B58</f>
        <v>102.80883200000002</v>
      </c>
    </row>
    <row r="60" spans="1:3" ht="16.5" thickTop="1" x14ac:dyDescent="0.25"/>
    <row r="61" spans="1:3" x14ac:dyDescent="0.25">
      <c r="A61" s="19" t="s">
        <v>51</v>
      </c>
      <c r="B61" s="24">
        <f>B53*B45</f>
        <v>103</v>
      </c>
      <c r="C61" s="19" t="s">
        <v>52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48"/>
  <sheetViews>
    <sheetView topLeftCell="A27" workbookViewId="0">
      <selection activeCell="A7" sqref="A7"/>
    </sheetView>
  </sheetViews>
  <sheetFormatPr baseColWidth="10" defaultRowHeight="15" x14ac:dyDescent="0.25"/>
  <cols>
    <col min="1" max="1" width="28.7109375" customWidth="1"/>
  </cols>
  <sheetData>
    <row r="5" spans="1:5" ht="18.75" x14ac:dyDescent="0.3">
      <c r="A5" s="67" t="s">
        <v>123</v>
      </c>
    </row>
    <row r="6" spans="1:5" ht="18.75" x14ac:dyDescent="0.3">
      <c r="A6" s="67"/>
    </row>
    <row r="7" spans="1:5" x14ac:dyDescent="0.25">
      <c r="A7" t="s">
        <v>124</v>
      </c>
    </row>
    <row r="8" spans="1:5" ht="15.75" x14ac:dyDescent="0.25">
      <c r="A8" s="32" t="s">
        <v>53</v>
      </c>
      <c r="B8" s="33"/>
      <c r="C8" s="34"/>
      <c r="D8" s="34"/>
      <c r="E8" s="19"/>
    </row>
    <row r="9" spans="1:5" ht="15.75" x14ac:dyDescent="0.25">
      <c r="A9" s="35" t="s">
        <v>54</v>
      </c>
      <c r="B9" s="36">
        <v>7830500</v>
      </c>
      <c r="C9" s="19"/>
      <c r="D9" s="19"/>
      <c r="E9" s="19"/>
    </row>
    <row r="10" spans="1:5" ht="15.75" x14ac:dyDescent="0.25">
      <c r="A10" s="35" t="s">
        <v>55</v>
      </c>
      <c r="B10" s="36">
        <v>7830500</v>
      </c>
      <c r="C10" s="19"/>
      <c r="D10" s="19"/>
      <c r="E10" s="19"/>
    </row>
    <row r="11" spans="1:5" ht="15.75" x14ac:dyDescent="0.25">
      <c r="A11" s="16" t="s">
        <v>18</v>
      </c>
      <c r="B11" s="17">
        <v>5121200</v>
      </c>
      <c r="C11" s="19"/>
      <c r="D11" s="19"/>
      <c r="E11" s="19"/>
    </row>
    <row r="12" spans="1:5" ht="15.75" x14ac:dyDescent="0.25">
      <c r="A12" s="16" t="s">
        <v>56</v>
      </c>
      <c r="B12" s="17">
        <v>1757140</v>
      </c>
      <c r="C12" s="19"/>
      <c r="D12" s="19"/>
      <c r="E12" s="19"/>
    </row>
    <row r="13" spans="1:5" ht="15.75" x14ac:dyDescent="0.25">
      <c r="A13" s="16" t="s">
        <v>57</v>
      </c>
      <c r="B13" s="17">
        <v>109875</v>
      </c>
      <c r="C13" s="19"/>
      <c r="D13" s="19"/>
      <c r="E13" s="19"/>
    </row>
    <row r="14" spans="1:5" ht="15.75" x14ac:dyDescent="0.25">
      <c r="A14" s="37" t="s">
        <v>58</v>
      </c>
      <c r="B14" s="33">
        <v>657780</v>
      </c>
      <c r="C14" s="19"/>
      <c r="D14" s="19"/>
      <c r="E14" s="19"/>
    </row>
    <row r="15" spans="1:5" ht="15.75" x14ac:dyDescent="0.25">
      <c r="A15" s="35" t="s">
        <v>59</v>
      </c>
      <c r="B15" s="36">
        <f>SUM(B11:B14)</f>
        <v>7645995</v>
      </c>
      <c r="C15" s="19"/>
      <c r="D15" s="19"/>
      <c r="E15" s="19"/>
    </row>
    <row r="16" spans="1:5" ht="15.75" x14ac:dyDescent="0.25">
      <c r="A16" s="35" t="s">
        <v>60</v>
      </c>
      <c r="B16" s="36">
        <f>B10-B15</f>
        <v>184505</v>
      </c>
      <c r="C16" s="19"/>
      <c r="D16" s="19"/>
      <c r="E16" s="19"/>
    </row>
    <row r="17" spans="1:5" ht="15.75" x14ac:dyDescent="0.25">
      <c r="A17" s="19"/>
      <c r="B17" s="20"/>
      <c r="C17" s="19"/>
      <c r="D17" s="19"/>
      <c r="E17" s="19"/>
    </row>
    <row r="18" spans="1:5" ht="15.75" x14ac:dyDescent="0.25">
      <c r="A18" s="19" t="s">
        <v>26</v>
      </c>
      <c r="B18" s="20"/>
      <c r="C18" s="19"/>
      <c r="D18" s="19"/>
      <c r="E18" s="19"/>
    </row>
    <row r="19" spans="1:5" ht="15.75" x14ac:dyDescent="0.25">
      <c r="A19" s="19" t="s">
        <v>61</v>
      </c>
      <c r="B19" s="20">
        <v>175</v>
      </c>
      <c r="C19" s="19"/>
      <c r="D19" s="19"/>
      <c r="E19" s="19"/>
    </row>
    <row r="20" spans="1:5" ht="15.75" x14ac:dyDescent="0.25">
      <c r="A20" s="19" t="s">
        <v>39</v>
      </c>
      <c r="B20" s="20">
        <v>4</v>
      </c>
      <c r="C20" s="19"/>
      <c r="D20" s="19"/>
      <c r="E20" s="19"/>
    </row>
    <row r="21" spans="1:5" ht="15.75" x14ac:dyDescent="0.25">
      <c r="A21" s="19"/>
      <c r="B21" s="20"/>
      <c r="C21" s="19"/>
      <c r="D21" s="19"/>
      <c r="E21" s="19"/>
    </row>
    <row r="22" spans="1:5" ht="15.75" x14ac:dyDescent="0.25">
      <c r="A22" s="19" t="s">
        <v>62</v>
      </c>
      <c r="B22" s="20">
        <f>B19*B20</f>
        <v>700</v>
      </c>
      <c r="C22" s="19" t="s">
        <v>63</v>
      </c>
      <c r="D22" s="19"/>
      <c r="E22" s="19"/>
    </row>
    <row r="23" spans="1:5" ht="15.75" x14ac:dyDescent="0.25">
      <c r="A23" s="19"/>
      <c r="B23" s="20"/>
      <c r="C23" s="19"/>
      <c r="D23" s="19"/>
      <c r="E23" s="19"/>
    </row>
    <row r="24" spans="1:5" ht="15.75" x14ac:dyDescent="0.25">
      <c r="A24" s="19" t="s">
        <v>29</v>
      </c>
      <c r="B24" s="20"/>
      <c r="C24" s="19"/>
      <c r="D24" s="19"/>
      <c r="E24" s="19"/>
    </row>
    <row r="25" spans="1:5" ht="15.75" x14ac:dyDescent="0.25">
      <c r="A25" s="19" t="s">
        <v>6</v>
      </c>
      <c r="B25" s="25">
        <v>0.25</v>
      </c>
      <c r="C25" s="19"/>
      <c r="D25" s="19"/>
      <c r="E25" s="19"/>
    </row>
    <row r="26" spans="1:5" ht="15.75" x14ac:dyDescent="0.25">
      <c r="A26" s="19" t="s">
        <v>48</v>
      </c>
      <c r="B26" s="20">
        <f>B22/(1+B25)</f>
        <v>560</v>
      </c>
      <c r="C26" s="19"/>
      <c r="D26" s="19"/>
      <c r="E26" s="19"/>
    </row>
    <row r="27" spans="1:5" ht="15.75" x14ac:dyDescent="0.25">
      <c r="A27" s="19" t="s">
        <v>64</v>
      </c>
      <c r="B27" s="21">
        <f>B19</f>
        <v>175</v>
      </c>
      <c r="C27" s="19"/>
      <c r="D27" s="19"/>
      <c r="E27" s="19"/>
    </row>
    <row r="28" spans="1:5" ht="15.75" x14ac:dyDescent="0.25">
      <c r="A28" s="19" t="s">
        <v>65</v>
      </c>
      <c r="B28" s="38">
        <f>B26-B27</f>
        <v>385</v>
      </c>
      <c r="C28" s="19"/>
      <c r="D28" s="19"/>
      <c r="E28" s="19"/>
    </row>
    <row r="29" spans="1:5" ht="15.75" x14ac:dyDescent="0.25">
      <c r="A29" s="19"/>
      <c r="B29" s="20"/>
      <c r="C29" s="19"/>
      <c r="D29" s="19"/>
      <c r="E29" s="19"/>
    </row>
    <row r="30" spans="1:5" ht="16.5" thickBot="1" x14ac:dyDescent="0.3">
      <c r="A30" s="19" t="s">
        <v>66</v>
      </c>
      <c r="B30" s="27">
        <f>B28/B19</f>
        <v>2.2000000000000002</v>
      </c>
      <c r="C30" s="19"/>
      <c r="D30" s="19"/>
      <c r="E30" s="19"/>
    </row>
    <row r="31" spans="1:5" ht="16.5" thickTop="1" x14ac:dyDescent="0.25">
      <c r="A31" s="19"/>
      <c r="B31" s="20"/>
      <c r="C31" s="19"/>
      <c r="D31" s="19"/>
      <c r="E31" s="19"/>
    </row>
    <row r="32" spans="1:5" ht="15.75" x14ac:dyDescent="0.25">
      <c r="A32" s="19" t="s">
        <v>32</v>
      </c>
      <c r="B32" s="20"/>
      <c r="C32" s="19"/>
      <c r="D32" s="19"/>
      <c r="E32" s="19"/>
    </row>
    <row r="33" spans="1:5" ht="15.75" x14ac:dyDescent="0.25">
      <c r="A33" s="19" t="s">
        <v>67</v>
      </c>
      <c r="B33" s="20">
        <v>7830500</v>
      </c>
      <c r="C33" s="19" t="s">
        <v>68</v>
      </c>
      <c r="D33" s="19"/>
      <c r="E33" s="19"/>
    </row>
    <row r="34" spans="1:5" ht="15.75" x14ac:dyDescent="0.25">
      <c r="A34" s="19" t="s">
        <v>69</v>
      </c>
      <c r="B34" s="21">
        <v>5121200</v>
      </c>
      <c r="C34" s="19"/>
      <c r="D34" s="19"/>
      <c r="E34" s="19"/>
    </row>
    <row r="35" spans="1:5" ht="15.75" x14ac:dyDescent="0.25">
      <c r="A35" s="19" t="s">
        <v>70</v>
      </c>
      <c r="B35" s="38">
        <f>B33-B34</f>
        <v>2709300</v>
      </c>
      <c r="C35" s="19"/>
      <c r="D35" s="19"/>
      <c r="E35" s="19"/>
    </row>
    <row r="36" spans="1:5" ht="15.75" x14ac:dyDescent="0.25">
      <c r="A36" s="19"/>
      <c r="B36" s="20"/>
      <c r="C36" s="19"/>
      <c r="D36" s="19"/>
      <c r="E36" s="19"/>
    </row>
    <row r="37" spans="1:5" ht="16.5" thickBot="1" x14ac:dyDescent="0.3">
      <c r="A37" s="19" t="s">
        <v>71</v>
      </c>
      <c r="B37" s="27">
        <f>B35/B34</f>
        <v>0.52903616339920334</v>
      </c>
      <c r="C37" s="19"/>
      <c r="D37" s="19"/>
      <c r="E37" s="19"/>
    </row>
    <row r="38" spans="1:5" ht="16.5" thickTop="1" x14ac:dyDescent="0.25">
      <c r="A38" s="19"/>
      <c r="B38" s="20"/>
      <c r="C38" s="19"/>
      <c r="D38" s="19"/>
      <c r="E38" s="19"/>
    </row>
    <row r="39" spans="1:5" ht="15.75" x14ac:dyDescent="0.25">
      <c r="A39" s="19" t="s">
        <v>72</v>
      </c>
      <c r="B39" s="20">
        <f>B33*(1+B25)</f>
        <v>9788125</v>
      </c>
      <c r="C39" s="19"/>
      <c r="D39" s="19"/>
      <c r="E39" s="19"/>
    </row>
    <row r="40" spans="1:5" ht="15.75" x14ac:dyDescent="0.25">
      <c r="A40" s="19"/>
      <c r="B40" s="20"/>
      <c r="C40" s="19"/>
      <c r="D40" s="19"/>
      <c r="E40" s="19"/>
    </row>
    <row r="41" spans="1:5" ht="16.5" thickBot="1" x14ac:dyDescent="0.3">
      <c r="A41" s="19" t="s">
        <v>73</v>
      </c>
      <c r="B41" s="39">
        <f>B39/B34</f>
        <v>1.9112952042490041</v>
      </c>
      <c r="C41" s="19" t="s">
        <v>74</v>
      </c>
      <c r="D41" s="19"/>
      <c r="E41" s="19"/>
    </row>
    <row r="42" spans="1:5" ht="16.5" thickTop="1" x14ac:dyDescent="0.25">
      <c r="A42" s="19"/>
      <c r="B42" s="20"/>
      <c r="C42" s="19"/>
      <c r="D42" s="19"/>
      <c r="E42" s="19"/>
    </row>
    <row r="43" spans="1:5" ht="15.75" x14ac:dyDescent="0.25">
      <c r="A43" s="19"/>
      <c r="B43" s="20"/>
      <c r="C43" s="19"/>
      <c r="D43" s="19"/>
      <c r="E43" s="19"/>
    </row>
    <row r="44" spans="1:5" ht="15.75" x14ac:dyDescent="0.25">
      <c r="A44" s="19"/>
      <c r="B44" s="20"/>
      <c r="C44" s="19"/>
      <c r="D44" s="19"/>
      <c r="E44" s="19"/>
    </row>
    <row r="45" spans="1:5" ht="15.75" x14ac:dyDescent="0.25">
      <c r="A45" s="19"/>
      <c r="B45" s="20"/>
      <c r="C45" s="19"/>
      <c r="D45" s="19"/>
      <c r="E45" s="19"/>
    </row>
    <row r="46" spans="1:5" ht="15.75" x14ac:dyDescent="0.25">
      <c r="A46" s="19"/>
      <c r="B46" s="20"/>
      <c r="C46" s="19"/>
      <c r="D46" s="19"/>
      <c r="E46" s="19"/>
    </row>
    <row r="47" spans="1:5" ht="15.75" x14ac:dyDescent="0.25">
      <c r="A47" s="19"/>
      <c r="B47" s="20"/>
      <c r="C47" s="19"/>
      <c r="D47" s="19"/>
      <c r="E47" s="19"/>
    </row>
    <row r="48" spans="1:5" ht="15.75" x14ac:dyDescent="0.25">
      <c r="A48" s="19"/>
      <c r="B48" s="20"/>
      <c r="C48" s="19"/>
      <c r="D48" s="19"/>
      <c r="E48" s="1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63"/>
  <sheetViews>
    <sheetView workbookViewId="0">
      <selection activeCell="A5" sqref="A5"/>
    </sheetView>
  </sheetViews>
  <sheetFormatPr baseColWidth="10" defaultRowHeight="15" x14ac:dyDescent="0.25"/>
  <cols>
    <col min="1" max="1" width="36.28515625" customWidth="1"/>
  </cols>
  <sheetData>
    <row r="5" spans="1:2" ht="18.75" x14ac:dyDescent="0.3">
      <c r="A5" s="67" t="s">
        <v>125</v>
      </c>
    </row>
    <row r="6" spans="1:2" ht="18.75" x14ac:dyDescent="0.3">
      <c r="A6" s="67"/>
    </row>
    <row r="7" spans="1:2" x14ac:dyDescent="0.25">
      <c r="A7" t="s">
        <v>126</v>
      </c>
    </row>
    <row r="8" spans="1:2" x14ac:dyDescent="0.25">
      <c r="A8" s="14" t="s">
        <v>75</v>
      </c>
    </row>
    <row r="10" spans="1:2" x14ac:dyDescent="0.25">
      <c r="A10" t="s">
        <v>17</v>
      </c>
      <c r="B10" s="40">
        <v>2660200</v>
      </c>
    </row>
    <row r="11" spans="1:2" x14ac:dyDescent="0.25">
      <c r="A11" s="41" t="s">
        <v>18</v>
      </c>
      <c r="B11" s="42">
        <v>1457600</v>
      </c>
    </row>
    <row r="12" spans="1:2" x14ac:dyDescent="0.25">
      <c r="A12" s="43" t="s">
        <v>76</v>
      </c>
      <c r="B12" s="44">
        <f>B10-B11</f>
        <v>1202600</v>
      </c>
    </row>
    <row r="14" spans="1:2" x14ac:dyDescent="0.25">
      <c r="A14" s="14" t="s">
        <v>77</v>
      </c>
      <c r="B14" s="45">
        <f>B12/B11</f>
        <v>0.82505488474204169</v>
      </c>
    </row>
    <row r="16" spans="1:2" x14ac:dyDescent="0.25">
      <c r="A16" s="41" t="s">
        <v>18</v>
      </c>
      <c r="B16" s="40">
        <v>1457600</v>
      </c>
    </row>
    <row r="17" spans="1:2" x14ac:dyDescent="0.25">
      <c r="A17" s="69" t="s">
        <v>27</v>
      </c>
    </row>
    <row r="18" spans="1:2" x14ac:dyDescent="0.25">
      <c r="A18" s="41" t="s">
        <v>56</v>
      </c>
      <c r="B18" s="40">
        <v>700300</v>
      </c>
    </row>
    <row r="19" spans="1:2" x14ac:dyDescent="0.25">
      <c r="A19" s="41" t="s">
        <v>57</v>
      </c>
      <c r="B19" s="40">
        <v>47500</v>
      </c>
    </row>
    <row r="20" spans="1:2" x14ac:dyDescent="0.25">
      <c r="A20" s="41" t="s">
        <v>78</v>
      </c>
      <c r="B20" s="40">
        <v>300000</v>
      </c>
    </row>
    <row r="21" spans="1:2" x14ac:dyDescent="0.25">
      <c r="A21" s="41" t="s">
        <v>79</v>
      </c>
      <c r="B21" s="40">
        <v>42000</v>
      </c>
    </row>
    <row r="22" spans="1:2" x14ac:dyDescent="0.25">
      <c r="A22" s="46" t="s">
        <v>58</v>
      </c>
      <c r="B22" s="42">
        <v>24800</v>
      </c>
    </row>
    <row r="23" spans="1:2" x14ac:dyDescent="0.25">
      <c r="A23" s="46" t="s">
        <v>80</v>
      </c>
      <c r="B23" s="44">
        <f>SUM(B18:B22)</f>
        <v>1114600</v>
      </c>
    </row>
    <row r="24" spans="1:2" x14ac:dyDescent="0.25">
      <c r="A24" s="46"/>
      <c r="B24" s="40"/>
    </row>
    <row r="25" spans="1:2" x14ac:dyDescent="0.25">
      <c r="A25" s="47" t="s">
        <v>81</v>
      </c>
      <c r="B25" s="48">
        <f>B23/B16</f>
        <v>0.76468166849615804</v>
      </c>
    </row>
    <row r="26" spans="1:2" x14ac:dyDescent="0.25">
      <c r="A26" s="47"/>
      <c r="B26" s="48"/>
    </row>
    <row r="27" spans="1:2" x14ac:dyDescent="0.25">
      <c r="A27" s="71" t="s">
        <v>26</v>
      </c>
      <c r="B27" s="48"/>
    </row>
    <row r="28" spans="1:2" x14ac:dyDescent="0.25">
      <c r="A28" s="70" t="s">
        <v>127</v>
      </c>
      <c r="B28" s="40"/>
    </row>
    <row r="29" spans="1:2" x14ac:dyDescent="0.25">
      <c r="A29" s="49" t="s">
        <v>0</v>
      </c>
      <c r="B29" s="40"/>
    </row>
    <row r="30" spans="1:2" x14ac:dyDescent="0.25">
      <c r="A30" t="s">
        <v>82</v>
      </c>
      <c r="B30">
        <v>100</v>
      </c>
    </row>
    <row r="31" spans="1:2" x14ac:dyDescent="0.25">
      <c r="A31" t="s">
        <v>83</v>
      </c>
      <c r="B31" s="18">
        <v>25000</v>
      </c>
    </row>
    <row r="32" spans="1:2" x14ac:dyDescent="0.25">
      <c r="A32" t="s">
        <v>84</v>
      </c>
      <c r="B32">
        <v>400</v>
      </c>
    </row>
    <row r="33" spans="1:3" x14ac:dyDescent="0.25">
      <c r="A33" t="s">
        <v>85</v>
      </c>
      <c r="B33" s="50">
        <v>0.25</v>
      </c>
    </row>
    <row r="34" spans="1:3" x14ac:dyDescent="0.25">
      <c r="A34" t="s">
        <v>36</v>
      </c>
      <c r="B34" s="51">
        <v>0.82499999999999996</v>
      </c>
    </row>
    <row r="36" spans="1:3" x14ac:dyDescent="0.25">
      <c r="B36" t="s">
        <v>86</v>
      </c>
      <c r="C36" t="s">
        <v>87</v>
      </c>
    </row>
    <row r="37" spans="1:3" x14ac:dyDescent="0.25">
      <c r="A37" s="60" t="s">
        <v>128</v>
      </c>
      <c r="B37" s="18">
        <f>B31/(1+B33)</f>
        <v>20000</v>
      </c>
      <c r="C37" s="41">
        <f>B37/$B$30</f>
        <v>200</v>
      </c>
    </row>
    <row r="38" spans="1:3" x14ac:dyDescent="0.25">
      <c r="A38" t="s">
        <v>88</v>
      </c>
      <c r="B38" s="42">
        <f>B32</f>
        <v>400</v>
      </c>
      <c r="C38" s="52">
        <f>B38/$B$30</f>
        <v>4</v>
      </c>
    </row>
    <row r="39" spans="1:3" x14ac:dyDescent="0.25">
      <c r="A39" t="s">
        <v>89</v>
      </c>
      <c r="B39" s="18">
        <f>B37+B38</f>
        <v>20400</v>
      </c>
      <c r="C39">
        <f>C37+C38</f>
        <v>204</v>
      </c>
    </row>
    <row r="40" spans="1:3" x14ac:dyDescent="0.25">
      <c r="A40" s="41" t="s">
        <v>36</v>
      </c>
      <c r="B40" s="42">
        <f>B39*$B$34</f>
        <v>16830</v>
      </c>
      <c r="C40" s="42">
        <f>C39*$B$34</f>
        <v>168.29999999999998</v>
      </c>
    </row>
    <row r="41" spans="1:3" x14ac:dyDescent="0.25">
      <c r="A41" s="43" t="s">
        <v>90</v>
      </c>
      <c r="B41" s="53">
        <f>B39+B40</f>
        <v>37230</v>
      </c>
      <c r="C41" s="53">
        <f>C39+C40</f>
        <v>372.29999999999995</v>
      </c>
    </row>
    <row r="42" spans="1:3" x14ac:dyDescent="0.25">
      <c r="A42" s="43" t="s">
        <v>49</v>
      </c>
      <c r="B42" s="42">
        <f>B41*B33</f>
        <v>9307.5</v>
      </c>
      <c r="C42" s="54">
        <f>C41*B33</f>
        <v>93.074999999999989</v>
      </c>
    </row>
    <row r="43" spans="1:3" ht="15.75" thickBot="1" x14ac:dyDescent="0.3">
      <c r="A43" s="43" t="s">
        <v>91</v>
      </c>
      <c r="B43" s="55">
        <f>B41+B42</f>
        <v>46537.5</v>
      </c>
      <c r="C43" s="55">
        <f>C41+C42</f>
        <v>465.37499999999994</v>
      </c>
    </row>
    <row r="44" spans="1:3" ht="15.75" thickTop="1" x14ac:dyDescent="0.25">
      <c r="A44" s="41"/>
      <c r="B44" s="40"/>
    </row>
    <row r="45" spans="1:3" x14ac:dyDescent="0.25">
      <c r="A45" s="43" t="s">
        <v>29</v>
      </c>
      <c r="B45" s="40"/>
    </row>
    <row r="46" spans="1:3" x14ac:dyDescent="0.25">
      <c r="A46" s="43" t="s">
        <v>92</v>
      </c>
      <c r="B46" s="40"/>
      <c r="C46">
        <v>350</v>
      </c>
    </row>
    <row r="47" spans="1:3" x14ac:dyDescent="0.25">
      <c r="A47" s="43" t="s">
        <v>93</v>
      </c>
      <c r="B47" s="40"/>
      <c r="C47" s="14">
        <f>C46/1.25</f>
        <v>280</v>
      </c>
    </row>
    <row r="48" spans="1:3" x14ac:dyDescent="0.25">
      <c r="A48" s="46" t="s">
        <v>94</v>
      </c>
      <c r="B48" s="40"/>
      <c r="C48" s="52">
        <f>C39</f>
        <v>204</v>
      </c>
    </row>
    <row r="49" spans="1:3" x14ac:dyDescent="0.25">
      <c r="A49" s="46" t="s">
        <v>95</v>
      </c>
      <c r="B49" s="40"/>
      <c r="C49" s="56">
        <f>C47-C48</f>
        <v>76</v>
      </c>
    </row>
    <row r="50" spans="1:3" x14ac:dyDescent="0.25">
      <c r="A50" s="46"/>
      <c r="B50" s="40"/>
    </row>
    <row r="51" spans="1:3" x14ac:dyDescent="0.25">
      <c r="A51" s="43" t="s">
        <v>94</v>
      </c>
      <c r="B51" s="40"/>
      <c r="C51">
        <v>204</v>
      </c>
    </row>
    <row r="52" spans="1:3" x14ac:dyDescent="0.25">
      <c r="A52" s="70" t="s">
        <v>129</v>
      </c>
      <c r="B52" s="57"/>
      <c r="C52" s="54">
        <f>C51*0.765</f>
        <v>156.06</v>
      </c>
    </row>
    <row r="53" spans="1:3" x14ac:dyDescent="0.25">
      <c r="A53" s="43" t="s">
        <v>96</v>
      </c>
      <c r="B53" s="40"/>
      <c r="C53" s="58">
        <f>C51+C52</f>
        <v>360.06</v>
      </c>
    </row>
    <row r="54" spans="1:3" x14ac:dyDescent="0.25">
      <c r="A54" s="43"/>
      <c r="B54" s="40"/>
      <c r="C54" s="59"/>
    </row>
    <row r="55" spans="1:3" x14ac:dyDescent="0.25">
      <c r="A55" s="43"/>
      <c r="B55" s="40"/>
      <c r="C55" s="59"/>
    </row>
    <row r="56" spans="1:3" x14ac:dyDescent="0.25">
      <c r="A56" s="43"/>
      <c r="B56" s="40"/>
      <c r="C56" s="59"/>
    </row>
    <row r="57" spans="1:3" x14ac:dyDescent="0.25">
      <c r="A57" s="43"/>
      <c r="B57" s="40"/>
      <c r="C57" s="59"/>
    </row>
    <row r="58" spans="1:3" x14ac:dyDescent="0.25">
      <c r="A58" s="43"/>
      <c r="B58" s="40"/>
      <c r="C58" s="59"/>
    </row>
    <row r="59" spans="1:3" x14ac:dyDescent="0.25">
      <c r="A59" s="43"/>
      <c r="B59" s="40"/>
      <c r="C59" s="59"/>
    </row>
    <row r="60" spans="1:3" x14ac:dyDescent="0.25">
      <c r="A60" s="60"/>
    </row>
    <row r="61" spans="1:3" x14ac:dyDescent="0.25">
      <c r="B61" s="61"/>
      <c r="C61" s="62"/>
    </row>
    <row r="62" spans="1:3" x14ac:dyDescent="0.25">
      <c r="B62" s="50"/>
      <c r="C62" s="62"/>
    </row>
    <row r="63" spans="1:3" x14ac:dyDescent="0.25">
      <c r="A63" s="60"/>
      <c r="B63" s="6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29"/>
  <sheetViews>
    <sheetView workbookViewId="0">
      <selection activeCell="A29" sqref="A29"/>
    </sheetView>
  </sheetViews>
  <sheetFormatPr baseColWidth="10" defaultRowHeight="15" x14ac:dyDescent="0.25"/>
  <cols>
    <col min="1" max="1" width="19.140625" customWidth="1"/>
  </cols>
  <sheetData>
    <row r="5" spans="1:4" ht="18.75" x14ac:dyDescent="0.3">
      <c r="A5" s="67" t="s">
        <v>130</v>
      </c>
      <c r="B5" s="14"/>
    </row>
    <row r="6" spans="1:4" ht="18.75" x14ac:dyDescent="0.3">
      <c r="A6" s="67"/>
      <c r="B6" s="14"/>
    </row>
    <row r="7" spans="1:4" ht="15.75" x14ac:dyDescent="0.25">
      <c r="A7" s="72" t="s">
        <v>131</v>
      </c>
      <c r="B7" s="14"/>
    </row>
    <row r="8" spans="1:4" x14ac:dyDescent="0.25">
      <c r="A8" t="s">
        <v>26</v>
      </c>
    </row>
    <row r="9" spans="1:4" x14ac:dyDescent="0.25">
      <c r="A9" t="s">
        <v>54</v>
      </c>
      <c r="B9" s="18">
        <v>301500</v>
      </c>
    </row>
    <row r="10" spans="1:4" x14ac:dyDescent="0.25">
      <c r="A10" t="s">
        <v>18</v>
      </c>
      <c r="B10" s="42">
        <v>228900</v>
      </c>
    </row>
    <row r="11" spans="1:4" ht="15.75" thickBot="1" x14ac:dyDescent="0.3">
      <c r="A11" s="41" t="s">
        <v>30</v>
      </c>
      <c r="B11" s="63">
        <f>B9-B10</f>
        <v>72600</v>
      </c>
      <c r="C11" s="64">
        <f>B11/B9</f>
        <v>0.24079601990049751</v>
      </c>
    </row>
    <row r="12" spans="1:4" ht="15.75" thickTop="1" x14ac:dyDescent="0.25">
      <c r="A12" s="41"/>
      <c r="B12" s="40"/>
      <c r="C12" s="73"/>
    </row>
    <row r="13" spans="1:4" x14ac:dyDescent="0.25">
      <c r="A13" s="43" t="s">
        <v>29</v>
      </c>
    </row>
    <row r="14" spans="1:4" ht="15.75" thickBot="1" x14ac:dyDescent="0.3">
      <c r="A14" s="43" t="s">
        <v>97</v>
      </c>
      <c r="B14" s="63">
        <v>45400</v>
      </c>
      <c r="C14" s="64">
        <f>B14/B10</f>
        <v>0.1983398864132809</v>
      </c>
      <c r="D14" t="s">
        <v>98</v>
      </c>
    </row>
    <row r="15" spans="1:4" ht="15.75" thickTop="1" x14ac:dyDescent="0.25">
      <c r="A15" s="43"/>
      <c r="B15" s="40"/>
      <c r="C15" s="73"/>
    </row>
    <row r="16" spans="1:4" x14ac:dyDescent="0.25">
      <c r="A16" s="43" t="s">
        <v>32</v>
      </c>
    </row>
    <row r="17" spans="1:8" x14ac:dyDescent="0.25">
      <c r="A17" s="43" t="s">
        <v>18</v>
      </c>
      <c r="B17" s="18">
        <v>228900</v>
      </c>
    </row>
    <row r="18" spans="1:8" x14ac:dyDescent="0.25">
      <c r="A18" s="43" t="s">
        <v>97</v>
      </c>
      <c r="B18" s="42">
        <v>45400</v>
      </c>
    </row>
    <row r="19" spans="1:8" ht="15.75" thickBot="1" x14ac:dyDescent="0.3">
      <c r="A19" s="43" t="s">
        <v>12</v>
      </c>
      <c r="B19" s="55">
        <f>B17+B18</f>
        <v>274300</v>
      </c>
    </row>
    <row r="20" spans="1:8" ht="15.75" thickTop="1" x14ac:dyDescent="0.25">
      <c r="A20" s="43"/>
      <c r="B20" s="40"/>
    </row>
    <row r="21" spans="1:8" x14ac:dyDescent="0.25">
      <c r="A21" s="43" t="s">
        <v>35</v>
      </c>
    </row>
    <row r="22" spans="1:8" x14ac:dyDescent="0.25">
      <c r="A22" s="43" t="s">
        <v>54</v>
      </c>
      <c r="B22" s="18">
        <f>B9</f>
        <v>301500</v>
      </c>
    </row>
    <row r="23" spans="1:8" x14ac:dyDescent="0.25">
      <c r="A23" s="43" t="s">
        <v>12</v>
      </c>
      <c r="B23" s="42">
        <v>274300</v>
      </c>
      <c r="H23" s="18"/>
    </row>
    <row r="24" spans="1:8" ht="15.75" thickBot="1" x14ac:dyDescent="0.3">
      <c r="A24" s="43" t="s">
        <v>33</v>
      </c>
      <c r="B24" s="63">
        <f>B22-B23</f>
        <v>27200</v>
      </c>
      <c r="C24" s="64">
        <f>B24/B23</f>
        <v>9.9161502005103902E-2</v>
      </c>
      <c r="D24" t="s">
        <v>99</v>
      </c>
    </row>
    <row r="25" spans="1:8" ht="15.75" thickTop="1" x14ac:dyDescent="0.25"/>
    <row r="26" spans="1:8" x14ac:dyDescent="0.25">
      <c r="A26" t="s">
        <v>100</v>
      </c>
    </row>
    <row r="27" spans="1:8" x14ac:dyDescent="0.25">
      <c r="A27" t="s">
        <v>30</v>
      </c>
      <c r="B27" s="18">
        <v>72600</v>
      </c>
    </row>
    <row r="28" spans="1:8" x14ac:dyDescent="0.25">
      <c r="A28" s="60" t="s">
        <v>132</v>
      </c>
      <c r="B28" s="42">
        <v>45400</v>
      </c>
    </row>
    <row r="29" spans="1:8" x14ac:dyDescent="0.25">
      <c r="A29" s="60" t="s">
        <v>133</v>
      </c>
      <c r="B29" s="44">
        <f>B27-B28</f>
        <v>27200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D35"/>
  <sheetViews>
    <sheetView tabSelected="1" workbookViewId="0">
      <selection activeCell="A17" sqref="A17"/>
    </sheetView>
  </sheetViews>
  <sheetFormatPr baseColWidth="10" defaultRowHeight="15.75" x14ac:dyDescent="0.25"/>
  <cols>
    <col min="1" max="1" width="28.28515625" style="19" customWidth="1"/>
    <col min="2" max="2" width="12.42578125" style="19" bestFit="1" customWidth="1"/>
    <col min="3" max="16384" width="11.42578125" style="19"/>
  </cols>
  <sheetData>
    <row r="5" spans="1:3" ht="18.75" x14ac:dyDescent="0.3">
      <c r="A5" s="67" t="s">
        <v>135</v>
      </c>
    </row>
    <row r="6" spans="1:3" x14ac:dyDescent="0.25">
      <c r="A6" s="66"/>
    </row>
    <row r="7" spans="1:3" x14ac:dyDescent="0.25">
      <c r="A7" s="19" t="s">
        <v>134</v>
      </c>
    </row>
    <row r="9" spans="1:3" x14ac:dyDescent="0.25">
      <c r="A9" s="31" t="s">
        <v>101</v>
      </c>
    </row>
    <row r="10" spans="1:3" x14ac:dyDescent="0.25">
      <c r="A10" s="19" t="s">
        <v>102</v>
      </c>
      <c r="B10" s="19">
        <v>4</v>
      </c>
    </row>
    <row r="11" spans="1:3" x14ac:dyDescent="0.25">
      <c r="A11" s="19" t="s">
        <v>104</v>
      </c>
      <c r="B11" s="20">
        <v>468000</v>
      </c>
      <c r="C11" s="19" t="s">
        <v>103</v>
      </c>
    </row>
    <row r="12" spans="1:3" x14ac:dyDescent="0.25">
      <c r="A12" s="19" t="s">
        <v>105</v>
      </c>
      <c r="B12" s="65">
        <v>0.24</v>
      </c>
    </row>
    <row r="13" spans="1:3" x14ac:dyDescent="0.25">
      <c r="A13" s="19" t="s">
        <v>106</v>
      </c>
      <c r="B13" s="19">
        <v>1450</v>
      </c>
      <c r="C13" s="19" t="s">
        <v>107</v>
      </c>
    </row>
    <row r="14" spans="1:3" x14ac:dyDescent="0.25">
      <c r="A14" s="19" t="s">
        <v>97</v>
      </c>
      <c r="B14" s="20">
        <v>765000</v>
      </c>
    </row>
    <row r="15" spans="1:3" x14ac:dyDescent="0.25">
      <c r="A15" s="19" t="s">
        <v>108</v>
      </c>
      <c r="B15" s="65">
        <v>0.1</v>
      </c>
    </row>
    <row r="16" spans="1:3" x14ac:dyDescent="0.25">
      <c r="A16" s="19" t="s">
        <v>6</v>
      </c>
      <c r="B16" s="65">
        <v>0.25</v>
      </c>
    </row>
    <row r="17" spans="1:4" x14ac:dyDescent="0.25">
      <c r="B17" s="65"/>
    </row>
    <row r="18" spans="1:4" x14ac:dyDescent="0.25">
      <c r="A18" s="19" t="s">
        <v>26</v>
      </c>
    </row>
    <row r="19" spans="1:4" x14ac:dyDescent="0.25">
      <c r="A19" s="31" t="s">
        <v>109</v>
      </c>
    </row>
    <row r="20" spans="1:4" x14ac:dyDescent="0.25">
      <c r="A20" s="19" t="s">
        <v>110</v>
      </c>
      <c r="B20" s="20">
        <f>B11*B10</f>
        <v>1872000</v>
      </c>
    </row>
    <row r="21" spans="1:4" x14ac:dyDescent="0.25">
      <c r="A21" s="19" t="s">
        <v>111</v>
      </c>
      <c r="B21" s="20">
        <f>B20*B12</f>
        <v>449280</v>
      </c>
    </row>
    <row r="22" spans="1:4" x14ac:dyDescent="0.25">
      <c r="A22" s="19" t="s">
        <v>97</v>
      </c>
      <c r="B22" s="21">
        <f>B14</f>
        <v>765000</v>
      </c>
      <c r="D22" s="20"/>
    </row>
    <row r="23" spans="1:4" x14ac:dyDescent="0.25">
      <c r="A23" s="19" t="s">
        <v>12</v>
      </c>
      <c r="B23" s="20">
        <f>SUM(B20:B22)</f>
        <v>3086280</v>
      </c>
    </row>
    <row r="24" spans="1:4" x14ac:dyDescent="0.25">
      <c r="A24" s="19" t="s">
        <v>33</v>
      </c>
      <c r="B24" s="21">
        <f>B23*B15</f>
        <v>308628</v>
      </c>
    </row>
    <row r="25" spans="1:4" x14ac:dyDescent="0.25">
      <c r="A25" s="19" t="s">
        <v>112</v>
      </c>
      <c r="B25" s="20">
        <f>B23+B24</f>
        <v>3394908</v>
      </c>
    </row>
    <row r="26" spans="1:4" x14ac:dyDescent="0.25">
      <c r="B26" s="20"/>
    </row>
    <row r="27" spans="1:4" x14ac:dyDescent="0.25">
      <c r="A27" s="19" t="s">
        <v>113</v>
      </c>
      <c r="B27" s="21">
        <f>B25/(B10*B13)</f>
        <v>585.32896551724139</v>
      </c>
    </row>
    <row r="29" spans="1:4" x14ac:dyDescent="0.25">
      <c r="A29" s="19" t="s">
        <v>29</v>
      </c>
    </row>
    <row r="30" spans="1:4" x14ac:dyDescent="0.25">
      <c r="A30" s="19" t="s">
        <v>114</v>
      </c>
      <c r="B30" s="22">
        <f>B27</f>
        <v>585.32896551724139</v>
      </c>
    </row>
    <row r="31" spans="1:4" x14ac:dyDescent="0.25">
      <c r="A31" s="19" t="s">
        <v>115</v>
      </c>
      <c r="B31" s="22">
        <v>200</v>
      </c>
    </row>
    <row r="32" spans="1:4" x14ac:dyDescent="0.25">
      <c r="A32" s="19" t="s">
        <v>116</v>
      </c>
      <c r="B32" s="23">
        <v>150</v>
      </c>
    </row>
    <row r="33" spans="1:2" x14ac:dyDescent="0.25">
      <c r="A33" s="19" t="s">
        <v>117</v>
      </c>
      <c r="B33" s="22">
        <f>SUM(B30:B32)</f>
        <v>935.32896551724139</v>
      </c>
    </row>
    <row r="34" spans="1:2" x14ac:dyDescent="0.25">
      <c r="A34" s="65" t="s">
        <v>118</v>
      </c>
      <c r="B34" s="23">
        <f>B33*B16</f>
        <v>233.83224137931035</v>
      </c>
    </row>
    <row r="35" spans="1:2" x14ac:dyDescent="0.25">
      <c r="A35" s="19" t="s">
        <v>119</v>
      </c>
      <c r="B35" s="23">
        <f>B33+B34</f>
        <v>1169.1612068965517</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T-8.1</vt:lpstr>
      <vt:lpstr>T-8.2</vt:lpstr>
      <vt:lpstr>T-8.3</vt:lpstr>
      <vt:lpstr>T-8.4</vt:lpstr>
      <vt:lpstr>T-8.5</vt:lpstr>
      <vt:lpstr>T-8.6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Annelise</dc:creator>
  <cp:lastModifiedBy>Anne Berrefjord</cp:lastModifiedBy>
  <dcterms:created xsi:type="dcterms:W3CDTF">2015-01-05T23:02:44Z</dcterms:created>
  <dcterms:modified xsi:type="dcterms:W3CDTF">2015-01-07T07:12:19Z</dcterms:modified>
</cp:coreProperties>
</file>