
<file path=[Content_Types].xml><?xml version="1.0" encoding="utf-8"?>
<Types xmlns="http://schemas.openxmlformats.org/package/2006/content-types">
  <Default Extension="xml" ContentType="application/xml"/>
  <Default Extension="bin" ContentType="application/vnd.ms-office.vbaProject"/>
  <Default Extension="vml" ContentType="application/vnd.openxmlformats-officedocument.vmlDrawing"/>
  <Default Extension="rels" ContentType="application/vnd.openxmlformats-package.relationships+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 codeName="{7A2D7E96-6E34-419A-AE5F-296B3A7E7977}"/>
  <workbookPr showInkAnnotation="0" codeName="ThisWorkbook" autoCompressPictures="0"/>
  <bookViews>
    <workbookView xWindow="240" yWindow="240" windowWidth="25520" windowHeight="15520"/>
  </bookViews>
  <sheets>
    <sheet name="Beregning av kapitalbehov" sheetId="1" r:id="rId1"/>
  </sheets>
  <definedNames>
    <definedName name="dager">'Beregning av kapitalbehov'!$J$12</definedName>
    <definedName name="_xlnm.Print_Area" localSheetId="0">'Beregning av kapitalbehov'!$A$68:$L$113</definedName>
  </definedNames>
  <calcPr calcId="152511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13" i="1" l="1"/>
  <c r="B113" i="1"/>
  <c r="C113" i="1"/>
  <c r="E28" i="1"/>
  <c r="E29" i="1"/>
  <c r="L5" i="1"/>
  <c r="J5" i="1"/>
  <c r="E33" i="1"/>
  <c r="K28" i="1"/>
  <c r="K29" i="1"/>
  <c r="K30" i="1"/>
  <c r="F46" i="1"/>
  <c r="F113" i="1"/>
  <c r="G113" i="1"/>
  <c r="A114" i="1"/>
  <c r="B114" i="1"/>
  <c r="C114" i="1"/>
  <c r="E32" i="1"/>
  <c r="E34" i="1"/>
  <c r="E35" i="1"/>
  <c r="E37" i="1"/>
  <c r="F47" i="1"/>
  <c r="F114" i="1"/>
  <c r="G114" i="1"/>
  <c r="K34" i="1"/>
  <c r="K33" i="1"/>
  <c r="K35" i="1"/>
  <c r="L35" i="1"/>
  <c r="L30" i="1"/>
  <c r="N34" i="1"/>
  <c r="N37" i="1"/>
  <c r="N36" i="1"/>
  <c r="N35" i="1"/>
  <c r="N101" i="1"/>
  <c r="N102" i="1"/>
  <c r="N103" i="1"/>
  <c r="N38" i="1"/>
  <c r="N104" i="1"/>
  <c r="N105" i="1"/>
  <c r="F44" i="1"/>
  <c r="F45" i="1"/>
  <c r="B45" i="1"/>
  <c r="B44" i="1"/>
  <c r="N113" i="1"/>
  <c r="L113" i="1"/>
  <c r="K113" i="1"/>
  <c r="J113" i="1"/>
  <c r="I113" i="1"/>
  <c r="H113" i="1"/>
  <c r="N112" i="1"/>
  <c r="L112" i="1"/>
  <c r="K112" i="1"/>
  <c r="J112" i="1"/>
  <c r="I112" i="1"/>
  <c r="H112" i="1"/>
  <c r="G112" i="1"/>
  <c r="F112" i="1"/>
  <c r="C112" i="1"/>
  <c r="B112" i="1"/>
  <c r="A112" i="1"/>
  <c r="N111" i="1"/>
  <c r="L111" i="1"/>
  <c r="K111" i="1"/>
  <c r="J111" i="1"/>
  <c r="I111" i="1"/>
  <c r="H111" i="1"/>
  <c r="G111" i="1"/>
  <c r="F111" i="1"/>
  <c r="C111" i="1"/>
  <c r="B111" i="1"/>
  <c r="A111" i="1"/>
  <c r="N110" i="1"/>
  <c r="L110" i="1"/>
  <c r="K110" i="1"/>
  <c r="J110" i="1"/>
  <c r="I110" i="1"/>
  <c r="H110" i="1"/>
  <c r="G110" i="1"/>
  <c r="F110" i="1"/>
  <c r="C110" i="1"/>
  <c r="B110" i="1"/>
  <c r="A110" i="1"/>
  <c r="N109" i="1"/>
  <c r="L109" i="1"/>
  <c r="K109" i="1"/>
  <c r="J109" i="1"/>
  <c r="I109" i="1"/>
  <c r="H109" i="1"/>
  <c r="G109" i="1"/>
  <c r="A109" i="1"/>
  <c r="N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N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N106" i="1"/>
  <c r="K37" i="1"/>
  <c r="K39" i="1"/>
  <c r="L39" i="1"/>
  <c r="L106" i="1"/>
  <c r="K106" i="1"/>
  <c r="J106" i="1"/>
  <c r="H106" i="1"/>
  <c r="G106" i="1"/>
  <c r="F106" i="1"/>
  <c r="E106" i="1"/>
  <c r="D106" i="1"/>
  <c r="C106" i="1"/>
  <c r="B106" i="1"/>
  <c r="A106" i="1"/>
  <c r="L105" i="1"/>
  <c r="K105" i="1"/>
  <c r="J105" i="1"/>
  <c r="H105" i="1"/>
  <c r="G105" i="1"/>
  <c r="F105" i="1"/>
  <c r="E105" i="1"/>
  <c r="D105" i="1"/>
  <c r="C105" i="1"/>
  <c r="B105" i="1"/>
  <c r="A105" i="1"/>
  <c r="L37" i="1"/>
  <c r="L104" i="1"/>
  <c r="K104" i="1"/>
  <c r="J104" i="1"/>
  <c r="H104" i="1"/>
  <c r="G104" i="1"/>
  <c r="F37" i="1"/>
  <c r="F104" i="1"/>
  <c r="E104" i="1"/>
  <c r="D104" i="1"/>
  <c r="A104" i="1"/>
  <c r="L103" i="1"/>
  <c r="K103" i="1"/>
  <c r="J103" i="1"/>
  <c r="H103" i="1"/>
  <c r="G103" i="1"/>
  <c r="F103" i="1"/>
  <c r="E103" i="1"/>
  <c r="D103" i="1"/>
  <c r="A103" i="1"/>
  <c r="L102" i="1"/>
  <c r="K102" i="1"/>
  <c r="J102" i="1"/>
  <c r="H102" i="1"/>
  <c r="G102" i="1"/>
  <c r="F35" i="1"/>
  <c r="F102" i="1"/>
  <c r="E102" i="1"/>
  <c r="D102" i="1"/>
  <c r="A102" i="1"/>
  <c r="L34" i="1"/>
  <c r="L101" i="1"/>
  <c r="K101" i="1"/>
  <c r="J101" i="1"/>
  <c r="H101" i="1"/>
  <c r="G101" i="1"/>
  <c r="F34" i="1"/>
  <c r="F101" i="1"/>
  <c r="E101" i="1"/>
  <c r="D34" i="1"/>
  <c r="D101" i="1"/>
  <c r="A101" i="1"/>
  <c r="N100" i="1"/>
  <c r="L33" i="1"/>
  <c r="L100" i="1"/>
  <c r="K100" i="1"/>
  <c r="J33" i="1"/>
  <c r="J100" i="1"/>
  <c r="H100" i="1"/>
  <c r="G100" i="1"/>
  <c r="F33" i="1"/>
  <c r="F100" i="1"/>
  <c r="E100" i="1"/>
  <c r="D33" i="1"/>
  <c r="D100" i="1"/>
  <c r="A100" i="1"/>
  <c r="N99" i="1"/>
  <c r="L99" i="1"/>
  <c r="K99" i="1"/>
  <c r="J99" i="1"/>
  <c r="H99" i="1"/>
  <c r="G99" i="1"/>
  <c r="F32" i="1"/>
  <c r="F99" i="1"/>
  <c r="E99" i="1"/>
  <c r="D99" i="1"/>
  <c r="A32" i="1"/>
  <c r="A99" i="1"/>
  <c r="N98" i="1"/>
  <c r="L98" i="1"/>
  <c r="K98" i="1"/>
  <c r="J98" i="1"/>
  <c r="H98" i="1"/>
  <c r="G98" i="1"/>
  <c r="F98" i="1"/>
  <c r="E98" i="1"/>
  <c r="D98" i="1"/>
  <c r="A98" i="1"/>
  <c r="N97" i="1"/>
  <c r="L97" i="1"/>
  <c r="K97" i="1"/>
  <c r="J97" i="1"/>
  <c r="H97" i="1"/>
  <c r="G97" i="1"/>
  <c r="F97" i="1"/>
  <c r="E97" i="1"/>
  <c r="D97" i="1"/>
  <c r="A97" i="1"/>
  <c r="N96" i="1"/>
  <c r="L29" i="1"/>
  <c r="L96" i="1"/>
  <c r="K96" i="1"/>
  <c r="J96" i="1"/>
  <c r="H96" i="1"/>
  <c r="G96" i="1"/>
  <c r="F29" i="1"/>
  <c r="F96" i="1"/>
  <c r="E96" i="1"/>
  <c r="D96" i="1"/>
  <c r="A96" i="1"/>
  <c r="N95" i="1"/>
  <c r="L28" i="1"/>
  <c r="L95" i="1"/>
  <c r="K95" i="1"/>
  <c r="J95" i="1"/>
  <c r="H95" i="1"/>
  <c r="G95" i="1"/>
  <c r="F28" i="1"/>
  <c r="F95" i="1"/>
  <c r="E95" i="1"/>
  <c r="D95" i="1"/>
  <c r="A28" i="1"/>
  <c r="A95" i="1"/>
  <c r="N94" i="1"/>
  <c r="L94" i="1"/>
  <c r="K94" i="1"/>
  <c r="J94" i="1"/>
  <c r="H94" i="1"/>
  <c r="G94" i="1"/>
  <c r="F94" i="1"/>
  <c r="E94" i="1"/>
  <c r="D94" i="1"/>
  <c r="A94" i="1"/>
  <c r="N93" i="1"/>
  <c r="L93" i="1"/>
  <c r="K93" i="1"/>
  <c r="J93" i="1"/>
  <c r="H93" i="1"/>
  <c r="G93" i="1"/>
  <c r="F93" i="1"/>
  <c r="E93" i="1"/>
  <c r="D93" i="1"/>
  <c r="C93" i="1"/>
  <c r="B93" i="1"/>
  <c r="A93" i="1"/>
  <c r="N92" i="1"/>
  <c r="L92" i="1"/>
  <c r="K92" i="1"/>
  <c r="J92" i="1"/>
  <c r="I92" i="1"/>
  <c r="H92" i="1"/>
  <c r="G92" i="1"/>
  <c r="F92" i="1"/>
  <c r="E92" i="1"/>
  <c r="D92" i="1"/>
  <c r="C92" i="1"/>
  <c r="B92" i="1"/>
  <c r="A92" i="1"/>
  <c r="N91" i="1"/>
  <c r="L91" i="1"/>
  <c r="K91" i="1"/>
  <c r="D91" i="1"/>
  <c r="C91" i="1"/>
  <c r="B91" i="1"/>
  <c r="N90" i="1"/>
  <c r="L90" i="1"/>
  <c r="K90" i="1"/>
  <c r="D90" i="1"/>
  <c r="C90" i="1"/>
  <c r="B90" i="1"/>
  <c r="N89" i="1"/>
  <c r="L89" i="1"/>
  <c r="K89" i="1"/>
  <c r="J89" i="1"/>
  <c r="I89" i="1"/>
  <c r="H89" i="1"/>
  <c r="G89" i="1"/>
  <c r="F89" i="1"/>
  <c r="E89" i="1"/>
  <c r="D89" i="1"/>
  <c r="C89" i="1"/>
  <c r="B89" i="1"/>
  <c r="A89" i="1"/>
  <c r="N88" i="1"/>
  <c r="L88" i="1"/>
  <c r="K88" i="1"/>
  <c r="J88" i="1"/>
  <c r="A88" i="1"/>
  <c r="N87" i="1"/>
  <c r="L87" i="1"/>
  <c r="K87" i="1"/>
  <c r="J19" i="1"/>
  <c r="H20" i="1"/>
  <c r="H87" i="1"/>
  <c r="G87" i="1"/>
  <c r="F87" i="1"/>
  <c r="E87" i="1"/>
  <c r="D87" i="1"/>
  <c r="C87" i="1"/>
  <c r="B87" i="1"/>
  <c r="A87" i="1"/>
  <c r="N86" i="1"/>
  <c r="L86" i="1"/>
  <c r="K86" i="1"/>
  <c r="J86" i="1"/>
  <c r="I86" i="1"/>
  <c r="G86" i="1"/>
  <c r="F86" i="1"/>
  <c r="E86" i="1"/>
  <c r="D86" i="1"/>
  <c r="A86" i="1"/>
  <c r="N85" i="1"/>
  <c r="L85" i="1"/>
  <c r="K85" i="1"/>
  <c r="J85" i="1"/>
  <c r="I85" i="1"/>
  <c r="G85" i="1"/>
  <c r="F85" i="1"/>
  <c r="E85" i="1"/>
  <c r="D85" i="1"/>
  <c r="A85" i="1"/>
  <c r="N84" i="1"/>
  <c r="L84" i="1"/>
  <c r="K84" i="1"/>
  <c r="J84" i="1"/>
  <c r="I84" i="1"/>
  <c r="G84" i="1"/>
  <c r="F84" i="1"/>
  <c r="E84" i="1"/>
  <c r="D84" i="1"/>
  <c r="A84" i="1"/>
  <c r="N83" i="1"/>
  <c r="L83" i="1"/>
  <c r="K83" i="1"/>
  <c r="J83" i="1"/>
  <c r="I83" i="1"/>
  <c r="G83" i="1"/>
  <c r="F83" i="1"/>
  <c r="E83" i="1"/>
  <c r="A83" i="1"/>
  <c r="H82" i="1"/>
  <c r="G82" i="1"/>
  <c r="F82" i="1"/>
  <c r="E82" i="1"/>
  <c r="D82" i="1"/>
  <c r="A82" i="1"/>
  <c r="H81" i="1"/>
  <c r="G81" i="1"/>
  <c r="F81" i="1"/>
  <c r="E81" i="1"/>
  <c r="D81" i="1"/>
  <c r="A81" i="1"/>
  <c r="N80" i="1"/>
  <c r="L80" i="1"/>
  <c r="K80" i="1"/>
  <c r="J80" i="1"/>
  <c r="I80" i="1"/>
  <c r="H80" i="1"/>
  <c r="G80" i="1"/>
  <c r="F80" i="1"/>
  <c r="E80" i="1"/>
  <c r="D80" i="1"/>
  <c r="A80" i="1"/>
  <c r="N79" i="1"/>
  <c r="L79" i="1"/>
  <c r="K79" i="1"/>
  <c r="J79" i="1"/>
  <c r="I79" i="1"/>
  <c r="E79" i="1"/>
  <c r="D79" i="1"/>
  <c r="C79" i="1"/>
  <c r="B79" i="1"/>
  <c r="A79" i="1"/>
  <c r="N78" i="1"/>
  <c r="L78" i="1"/>
  <c r="K78" i="1"/>
  <c r="J78" i="1"/>
  <c r="I78" i="1"/>
  <c r="E78" i="1"/>
  <c r="D78" i="1"/>
  <c r="C78" i="1"/>
  <c r="B78" i="1"/>
  <c r="A78" i="1"/>
  <c r="N77" i="1"/>
  <c r="L77" i="1"/>
  <c r="K77" i="1"/>
  <c r="J77" i="1"/>
  <c r="I77" i="1"/>
  <c r="E77" i="1"/>
  <c r="D77" i="1"/>
  <c r="A77" i="1"/>
  <c r="N76" i="1"/>
  <c r="L76" i="1"/>
  <c r="K76" i="1"/>
  <c r="J76" i="1"/>
  <c r="I76" i="1"/>
  <c r="E76" i="1"/>
  <c r="D76" i="1"/>
  <c r="A76" i="1"/>
  <c r="N75" i="1"/>
  <c r="L75" i="1"/>
  <c r="K75" i="1"/>
  <c r="J75" i="1"/>
  <c r="I75" i="1"/>
  <c r="E75" i="1"/>
  <c r="D75" i="1"/>
  <c r="A75" i="1"/>
  <c r="N74" i="1"/>
  <c r="L74" i="1"/>
  <c r="K74" i="1"/>
  <c r="J74" i="1"/>
  <c r="I74" i="1"/>
  <c r="E74" i="1"/>
  <c r="D74" i="1"/>
  <c r="A74" i="1"/>
  <c r="N73" i="1"/>
  <c r="L73" i="1"/>
  <c r="K73" i="1"/>
  <c r="J73" i="1"/>
  <c r="I73" i="1"/>
  <c r="E73" i="1"/>
  <c r="D73" i="1"/>
  <c r="A73" i="1"/>
  <c r="N72" i="1"/>
  <c r="L72" i="1"/>
  <c r="K72" i="1"/>
  <c r="J72" i="1"/>
  <c r="I72" i="1"/>
  <c r="D72" i="1"/>
  <c r="A72" i="1"/>
  <c r="N71" i="1"/>
  <c r="L71" i="1"/>
  <c r="K71" i="1"/>
  <c r="J71" i="1"/>
  <c r="I71" i="1"/>
  <c r="E71" i="1"/>
  <c r="D71" i="1"/>
  <c r="A71" i="1"/>
  <c r="E72" i="1"/>
  <c r="H114" i="1"/>
  <c r="I114" i="1"/>
  <c r="J114" i="1"/>
  <c r="K114" i="1"/>
  <c r="L114" i="1"/>
  <c r="N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N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N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N117" i="1"/>
  <c r="K70" i="1"/>
  <c r="L70" i="1"/>
  <c r="N70" i="1"/>
  <c r="A70" i="1"/>
  <c r="A68" i="1"/>
</calcChain>
</file>

<file path=xl/comments1.xml><?xml version="1.0" encoding="utf-8"?>
<comments xmlns="http://schemas.openxmlformats.org/spreadsheetml/2006/main">
  <authors>
    <author>Johs Totland</author>
    <author>ein nøgd Microsoft Office-brukar</author>
    <author>TEST</author>
  </authors>
  <commentList>
    <comment ref="J4" authorId="0">
      <text>
        <r>
          <rPr>
            <sz val="9"/>
            <color indexed="81"/>
            <rFont val="Arial"/>
            <family val="2"/>
          </rPr>
          <t>Her reistrerer du totalt salg ekskl. mva (uten mva)</t>
        </r>
      </text>
    </comment>
    <comment ref="D5" authorId="1">
      <text>
        <r>
          <rPr>
            <sz val="8"/>
            <color indexed="81"/>
            <rFont val="Tahoma"/>
            <family val="2"/>
          </rPr>
          <t>Her registrerer du kapitalbehovet til analeggsmidler</t>
        </r>
      </text>
    </comment>
    <comment ref="D6" authorId="1">
      <text>
        <r>
          <rPr>
            <sz val="8"/>
            <color indexed="81"/>
            <rFont val="Tahoma"/>
            <family val="2"/>
          </rPr>
          <t>Dersom prosjektet binder omløpsmidler f.eks varer i hele levetiden registrerer du det her</t>
        </r>
      </text>
    </comment>
    <comment ref="J6" authorId="1">
      <text>
        <r>
          <rPr>
            <sz val="8"/>
            <color indexed="81"/>
            <rFont val="Tahoma"/>
            <family val="2"/>
          </rPr>
          <t>Her registrerer du innntakskost totalt dersom denne er gitt i kroner (ikke beregnet ut fra DG/avanse)</t>
        </r>
      </text>
    </comment>
    <comment ref="D7" authorId="1">
      <text>
        <r>
          <rPr>
            <sz val="8"/>
            <color indexed="81"/>
            <rFont val="Tahoma"/>
            <family val="2"/>
          </rPr>
          <t>Her registrerer du antatt lagringstid dersom du planlegger å ha varelager. Lagringstid = 360/omløpsfart</t>
        </r>
      </text>
    </comment>
    <comment ref="I7" authorId="1">
      <text>
        <r>
          <rPr>
            <sz val="8"/>
            <color indexed="81"/>
            <rFont val="Tahoma"/>
            <family val="2"/>
          </rPr>
          <t>Dersom deler av salget er på kreditt, registerer du andelen her</t>
        </r>
      </text>
    </comment>
    <comment ref="D8" authorId="1">
      <text>
        <r>
          <rPr>
            <sz val="8"/>
            <color indexed="81"/>
            <rFont val="Tahoma"/>
            <family val="2"/>
          </rPr>
          <t>Dersom hele eller deler av salget foregår på kreditt registrerer du planlagt kredittid her</t>
        </r>
      </text>
    </comment>
    <comment ref="I8" authorId="1">
      <text>
        <r>
          <rPr>
            <sz val="8"/>
            <color indexed="81"/>
            <rFont val="Tahoma"/>
            <family val="2"/>
          </rPr>
          <t>Dersom deler av innkjøpet er på kreditt, registerer du andelen her</t>
        </r>
      </text>
    </comment>
    <comment ref="D9" authorId="1">
      <text>
        <r>
          <rPr>
            <sz val="8"/>
            <color indexed="81"/>
            <rFont val="Tahoma"/>
            <family val="2"/>
          </rPr>
          <t>Dersom du ønsker å beregne varekostnaden ut fra dekningsgrad/ bruttofor-tjeneste registrerer du % her</t>
        </r>
      </text>
    </comment>
    <comment ref="I9" authorId="0">
      <text>
        <r>
          <rPr>
            <sz val="8"/>
            <color indexed="81"/>
            <rFont val="Tahoma"/>
            <family val="2"/>
          </rPr>
          <t>Dersom en ønsker å beregne kapitalbehovet ekskl. mva, settes denne til 0</t>
        </r>
      </text>
    </comment>
    <comment ref="D10" authorId="1">
      <text>
        <r>
          <rPr>
            <sz val="8"/>
            <color indexed="81"/>
            <rFont val="Tahoma"/>
            <family val="2"/>
          </rPr>
          <t>Dersom du ønsker å beregne varekostnaden ut fra avanse registrerer du % her</t>
        </r>
      </text>
    </comment>
    <comment ref="I12" authorId="1">
      <text>
        <r>
          <rPr>
            <sz val="8"/>
            <color indexed="81"/>
            <rFont val="Tahoma"/>
            <family val="2"/>
          </rPr>
          <t>Her registrerer du hvor mange dager per år du vil regne med. Noen regner med 360 andre med 365 dager per år</t>
        </r>
      </text>
    </comment>
    <comment ref="D14" authorId="1">
      <text>
        <r>
          <rPr>
            <sz val="8"/>
            <color indexed="81"/>
            <rFont val="Tahoma"/>
            <family val="2"/>
          </rPr>
          <t>Her registrerer du planlagt kredittid fra leverandørene i dager</t>
        </r>
      </text>
    </comment>
    <comment ref="I16" authorId="1">
      <text>
        <r>
          <rPr>
            <sz val="8"/>
            <color indexed="81"/>
            <rFont val="Tahoma"/>
            <family val="2"/>
          </rPr>
          <t>Dersom du legger inn en rabattprosent her beregner modellen effektiv rente ved f.eks å ikke kjøpe kontant</t>
        </r>
      </text>
    </comment>
    <comment ref="D17" authorId="1">
      <text>
        <r>
          <rPr>
            <sz val="8"/>
            <color indexed="81"/>
            <rFont val="Tahoma"/>
            <family val="2"/>
          </rPr>
          <t>Her registrerer du planlagt egenkapital-finansiering i kroner</t>
        </r>
      </text>
    </comment>
    <comment ref="I17" authorId="1">
      <text>
        <r>
          <rPr>
            <sz val="8"/>
            <color indexed="81"/>
            <rFont val="Tahoma"/>
            <family val="2"/>
          </rPr>
          <t>Her registrerer du et tall fra 0 til det antall dager du maks. kan vente med å betale for å oppnå rabatt.</t>
        </r>
      </text>
    </comment>
    <comment ref="D18" authorId="1">
      <text>
        <r>
          <rPr>
            <sz val="8"/>
            <color indexed="81"/>
            <rFont val="Tahoma"/>
            <family val="2"/>
          </rPr>
          <t>Her registrerer du kronebeløpet du planlegger å låne langsiktig</t>
        </r>
      </text>
    </comment>
    <comment ref="I18" authorId="1">
      <text>
        <r>
          <rPr>
            <sz val="8"/>
            <color indexed="81"/>
            <rFont val="Tahoma"/>
            <family val="2"/>
          </rPr>
          <t>Her registrerer du den effektive renten på kassekreditten for sammenligningsformål</t>
        </r>
      </text>
    </comment>
    <comment ref="D19" authorId="1">
      <text>
        <r>
          <rPr>
            <sz val="8"/>
            <color indexed="81"/>
            <rFont val="Tahoma"/>
            <family val="2"/>
          </rPr>
          <t>Her kan du evt. registrere hvor stort kronebeløp som skal finansieres med kasse-kreditt eller andre kortsiktige ån</t>
        </r>
      </text>
    </comment>
    <comment ref="C22" authorId="2">
      <text>
        <r>
          <rPr>
            <sz val="9"/>
            <color indexed="81"/>
            <rFont val="Tahoma"/>
            <family val="2"/>
          </rPr>
          <t>Registrer prosentandel</t>
        </r>
      </text>
    </comment>
  </commentList>
</comments>
</file>

<file path=xl/sharedStrings.xml><?xml version="1.0" encoding="utf-8"?>
<sst xmlns="http://schemas.openxmlformats.org/spreadsheetml/2006/main" count="71" uniqueCount="68">
  <si>
    <t>Beregning av kapitalbehov og oppsett av finansieringsplan</t>
  </si>
  <si>
    <t>Navn/oppgavenummer:</t>
  </si>
  <si>
    <t>Beregnet inntakskost/varekostnad:</t>
  </si>
  <si>
    <t>Gjennomsnittlig lagringstid varelager:</t>
  </si>
  <si>
    <t>avrunding</t>
  </si>
  <si>
    <t>Gjennomsnittlig kredittid til kundene:</t>
  </si>
  <si>
    <t>Dekningsgrad/bruttofortjeneste:</t>
  </si>
  <si>
    <t>Andel kredittsalg:</t>
  </si>
  <si>
    <t>Avanse:</t>
  </si>
  <si>
    <t>Andel kredittkjøp:</t>
  </si>
  <si>
    <t>Mva-%:</t>
  </si>
  <si>
    <t>Antall dager per år:</t>
  </si>
  <si>
    <t>Avrunding til nærmeste (velg tall):</t>
  </si>
  <si>
    <t>Evt. leverandørrabatt i prosent:</t>
  </si>
  <si>
    <t>Finansiering med langsiktige lån og kreditter:</t>
  </si>
  <si>
    <t>Maks. kredittid for å oppnå rabatt:</t>
  </si>
  <si>
    <t>Finansiering med egenkapital:</t>
  </si>
  <si>
    <t>Kroner</t>
  </si>
  <si>
    <t>% - andel</t>
  </si>
  <si>
    <t>Varelager</t>
  </si>
  <si>
    <t>Kundefordringer</t>
  </si>
  <si>
    <t>Sum kapitalbehov</t>
  </si>
  <si>
    <t>Sum finansiering</t>
  </si>
  <si>
    <t>Restkapitalbehov</t>
  </si>
  <si>
    <t>%</t>
  </si>
  <si>
    <t>Kr</t>
  </si>
  <si>
    <t>Anleggsmidler (bygninger, maskiner, biler mv):</t>
  </si>
  <si>
    <t>Kapitalbehov</t>
  </si>
  <si>
    <t>Betalingsmidler (likviditet):</t>
  </si>
  <si>
    <t>Finansiering med andre typer kortsiktige lån/kreditter:</t>
  </si>
  <si>
    <t>av kapitalbehovet</t>
  </si>
  <si>
    <t>Kredittid varekjøp (finansiering leverandørkreditt):</t>
  </si>
  <si>
    <t>Inndata for oppsett av finansieringsplan</t>
  </si>
  <si>
    <t xml:space="preserve">Beregning av effektiv rente ved </t>
  </si>
  <si>
    <t>Langsiktig kapital:</t>
  </si>
  <si>
    <t>Kortsiktig kapital:</t>
  </si>
  <si>
    <t>Sum langsiktig finansiering</t>
  </si>
  <si>
    <t>Anleggsmidler:</t>
  </si>
  <si>
    <t>Omløpsmidler:</t>
  </si>
  <si>
    <t>Sum anleggsmidler</t>
  </si>
  <si>
    <t>Sum omløpsmidler:</t>
  </si>
  <si>
    <t>Finaniseringsplan</t>
  </si>
  <si>
    <t>Sum kortsiktig finansiering</t>
  </si>
  <si>
    <t>Egenkapital</t>
  </si>
  <si>
    <t>Langsiktige lån og kreditter</t>
  </si>
  <si>
    <t>Leverandørkreditt</t>
  </si>
  <si>
    <t>Andre typer kortsiktige lån/kreditter</t>
  </si>
  <si>
    <t>Manuell reg. av inntakskost/varek.:</t>
  </si>
  <si>
    <t>Effektiv rente leverandørkreditt:</t>
  </si>
  <si>
    <t>Effektiv rente kassekreditt:</t>
  </si>
  <si>
    <t>leverandørkreditt når det gis rabatt</t>
  </si>
  <si>
    <t>100 % av anleggsmidlene +</t>
  </si>
  <si>
    <t>av varelageret skal finansieres med langsiktig kapital</t>
  </si>
  <si>
    <t>Egenkapitalen skal dekke</t>
  </si>
  <si>
    <t>Likviditet</t>
  </si>
  <si>
    <t>Finansiering</t>
  </si>
  <si>
    <t>Likviditetsgrad 1</t>
  </si>
  <si>
    <t>Arbeidskapital i kr</t>
  </si>
  <si>
    <t>Likviditetsgrad 2</t>
  </si>
  <si>
    <t>Arbeidskapital i % av varelager</t>
  </si>
  <si>
    <t>Egenkapitalprosent</t>
  </si>
  <si>
    <t>Nøkkeltall finansiering</t>
  </si>
  <si>
    <t>Alt . 1: Manuell registrering av alle inndata</t>
  </si>
  <si>
    <t>Alt. 2: Finansieringsplan ut fra generelle krav til god finansering</t>
  </si>
  <si>
    <t>Forventet omsetning (salg) ekskl mva:</t>
  </si>
  <si>
    <t xml:space="preserve">Bruk zoom for å tilpasse visning av regnearket   </t>
  </si>
  <si>
    <t>Inndata for beregning av kapitalbehov</t>
  </si>
  <si>
    <t>Langsiktig kap/(anl.midl+1/2 varel.)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</si>
</sst>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General\ &quot;dg&quot;"/>
    <numFmt numFmtId="165" formatCode="0.0\ %"/>
    <numFmt numFmtId="166" formatCode="0.0\ %;;"/>
    <numFmt numFmtId="167" formatCode="0.0\ %;[Red]\-\ 0.0\ %"/>
    <numFmt numFmtId="168" formatCode="0.0\ %;[Red]\-\ 0.0\ %;;"/>
    <numFmt numFmtId="169" formatCode="General\ &quot;kr&quot;"/>
    <numFmt numFmtId="170" formatCode="General;;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9"/>
      <color indexed="3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i/>
      <sz val="9"/>
      <name val="Arial"/>
      <family val="2"/>
    </font>
    <font>
      <i/>
      <sz val="11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color indexed="22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color theme="0" tint="-0.249977111117893"/>
      <name val="Arial"/>
      <family val="2"/>
    </font>
    <font>
      <sz val="9"/>
      <color indexed="8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rgb="FFFFFFFF"/>
      <name val="Arial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00FF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37">
    <xf numFmtId="0" fontId="0" fillId="0" borderId="0" xfId="0"/>
    <xf numFmtId="0" fontId="2" fillId="0" borderId="0" xfId="0" applyFont="1" applyProtection="1"/>
    <xf numFmtId="0" fontId="2" fillId="2" borderId="0" xfId="0" applyFont="1" applyFill="1" applyProtection="1"/>
    <xf numFmtId="38" fontId="9" fillId="4" borderId="2" xfId="0" applyNumberFormat="1" applyFont="1" applyFill="1" applyBorder="1" applyProtection="1">
      <protection locked="0"/>
    </xf>
    <xf numFmtId="164" fontId="9" fillId="4" borderId="2" xfId="0" applyNumberFormat="1" applyFont="1" applyFill="1" applyBorder="1" applyProtection="1">
      <protection locked="0"/>
    </xf>
    <xf numFmtId="165" fontId="9" fillId="4" borderId="2" xfId="1" applyNumberFormat="1" applyFont="1" applyFill="1" applyBorder="1" applyProtection="1">
      <protection locked="0"/>
    </xf>
    <xf numFmtId="9" fontId="9" fillId="4" borderId="2" xfId="1" applyFont="1" applyFill="1" applyBorder="1" applyProtection="1">
      <protection locked="0"/>
    </xf>
    <xf numFmtId="9" fontId="9" fillId="4" borderId="4" xfId="1" applyFont="1" applyFill="1" applyBorder="1" applyAlignment="1" applyProtection="1">
      <alignment horizontal="right"/>
      <protection locked="0"/>
    </xf>
    <xf numFmtId="38" fontId="9" fillId="4" borderId="4" xfId="0" applyNumberFormat="1" applyFont="1" applyFill="1" applyBorder="1" applyProtection="1">
      <protection locked="0"/>
    </xf>
    <xf numFmtId="38" fontId="9" fillId="4" borderId="13" xfId="0" applyNumberFormat="1" applyFont="1" applyFill="1" applyBorder="1" applyProtection="1">
      <protection locked="0"/>
    </xf>
    <xf numFmtId="9" fontId="9" fillId="4" borderId="4" xfId="1" applyFont="1" applyFill="1" applyBorder="1" applyProtection="1">
      <protection locked="0"/>
    </xf>
    <xf numFmtId="165" fontId="9" fillId="4" borderId="13" xfId="1" applyNumberFormat="1" applyFont="1" applyFill="1" applyBorder="1" applyProtection="1">
      <protection locked="0"/>
    </xf>
    <xf numFmtId="164" fontId="9" fillId="4" borderId="15" xfId="0" applyNumberFormat="1" applyFont="1" applyFill="1" applyBorder="1" applyProtection="1">
      <protection locked="0"/>
    </xf>
    <xf numFmtId="170" fontId="7" fillId="3" borderId="0" xfId="0" applyNumberFormat="1" applyFont="1" applyFill="1" applyBorder="1" applyAlignment="1" applyProtection="1">
      <alignment horizontal="center"/>
    </xf>
    <xf numFmtId="0" fontId="2" fillId="3" borderId="0" xfId="0" applyFont="1" applyFill="1" applyProtection="1"/>
    <xf numFmtId="170" fontId="2" fillId="3" borderId="0" xfId="0" applyNumberFormat="1" applyFont="1" applyFill="1" applyProtection="1"/>
    <xf numFmtId="0" fontId="7" fillId="3" borderId="0" xfId="0" applyFont="1" applyFill="1" applyBorder="1" applyProtection="1"/>
    <xf numFmtId="38" fontId="9" fillId="4" borderId="15" xfId="0" applyNumberFormat="1" applyFont="1" applyFill="1" applyBorder="1" applyProtection="1">
      <protection locked="0"/>
    </xf>
    <xf numFmtId="9" fontId="9" fillId="4" borderId="13" xfId="1" applyFont="1" applyFill="1" applyBorder="1" applyProtection="1">
      <protection locked="0"/>
    </xf>
    <xf numFmtId="38" fontId="10" fillId="3" borderId="11" xfId="0" applyNumberFormat="1" applyFont="1" applyFill="1" applyBorder="1" applyProtection="1"/>
    <xf numFmtId="170" fontId="7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Protection="1"/>
    <xf numFmtId="38" fontId="10" fillId="0" borderId="11" xfId="0" applyNumberFormat="1" applyFont="1" applyFill="1" applyBorder="1" applyProtection="1"/>
    <xf numFmtId="170" fontId="2" fillId="0" borderId="0" xfId="0" applyNumberFormat="1" applyFont="1" applyFill="1" applyProtection="1"/>
    <xf numFmtId="0" fontId="7" fillId="0" borderId="0" xfId="0" applyFont="1" applyFill="1" applyBorder="1" applyProtection="1"/>
    <xf numFmtId="0" fontId="2" fillId="3" borderId="0" xfId="0" applyFont="1" applyFill="1" applyBorder="1" applyAlignment="1" applyProtection="1">
      <alignment horizontal="centerContinuous"/>
    </xf>
    <xf numFmtId="0" fontId="3" fillId="3" borderId="0" xfId="0" applyFont="1" applyFill="1" applyProtection="1"/>
    <xf numFmtId="0" fontId="3" fillId="0" borderId="0" xfId="0" applyFont="1" applyProtection="1"/>
    <xf numFmtId="0" fontId="7" fillId="3" borderId="0" xfId="0" applyFont="1" applyFill="1" applyBorder="1" applyAlignment="1" applyProtection="1">
      <alignment horizontal="centerContinuous" vertical="center"/>
    </xf>
    <xf numFmtId="0" fontId="7" fillId="3" borderId="0" xfId="0" applyFont="1" applyFill="1" applyBorder="1" applyAlignment="1" applyProtection="1">
      <alignment horizontal="centerContinuous"/>
    </xf>
    <xf numFmtId="0" fontId="7" fillId="3" borderId="0" xfId="0" applyFont="1" applyFill="1" applyBorder="1" applyAlignment="1" applyProtection="1">
      <alignment horizontal="right" vertical="center"/>
    </xf>
    <xf numFmtId="0" fontId="7" fillId="3" borderId="0" xfId="0" quotePrefix="1" applyFont="1" applyFill="1" applyBorder="1" applyAlignment="1" applyProtection="1">
      <alignment horizontal="center"/>
    </xf>
    <xf numFmtId="0" fontId="23" fillId="3" borderId="5" xfId="0" applyFont="1" applyFill="1" applyBorder="1" applyAlignment="1" applyProtection="1">
      <alignment horizontal="left"/>
    </xf>
    <xf numFmtId="0" fontId="7" fillId="3" borderId="6" xfId="0" applyFont="1" applyFill="1" applyBorder="1" applyProtection="1"/>
    <xf numFmtId="0" fontId="3" fillId="3" borderId="6" xfId="0" applyFont="1" applyFill="1" applyBorder="1" applyProtection="1"/>
    <xf numFmtId="0" fontId="7" fillId="3" borderId="6" xfId="0" quotePrefix="1" applyFont="1" applyFill="1" applyBorder="1" applyAlignment="1" applyProtection="1">
      <alignment horizontal="left"/>
    </xf>
    <xf numFmtId="0" fontId="7" fillId="3" borderId="6" xfId="0" quotePrefix="1" applyFont="1" applyFill="1" applyBorder="1" applyAlignment="1" applyProtection="1">
      <alignment horizontal="right"/>
    </xf>
    <xf numFmtId="0" fontId="7" fillId="3" borderId="7" xfId="0" applyFont="1" applyFill="1" applyBorder="1" applyProtection="1"/>
    <xf numFmtId="0" fontId="7" fillId="3" borderId="0" xfId="0" quotePrefix="1" applyFont="1" applyFill="1" applyBorder="1" applyAlignment="1" applyProtection="1">
      <alignment horizontal="right"/>
    </xf>
    <xf numFmtId="0" fontId="7" fillId="3" borderId="0" xfId="0" applyFont="1" applyFill="1" applyBorder="1" applyAlignment="1" applyProtection="1">
      <alignment horizontal="right"/>
    </xf>
    <xf numFmtId="165" fontId="9" fillId="4" borderId="2" xfId="1" applyNumberFormat="1" applyFont="1" applyFill="1" applyBorder="1" applyProtection="1"/>
    <xf numFmtId="0" fontId="3" fillId="3" borderId="7" xfId="0" applyFont="1" applyFill="1" applyBorder="1" applyProtection="1"/>
    <xf numFmtId="0" fontId="3" fillId="3" borderId="0" xfId="0" applyFont="1" applyFill="1" applyBorder="1" applyProtection="1"/>
    <xf numFmtId="0" fontId="0" fillId="3" borderId="0" xfId="0" applyFont="1" applyFill="1" applyProtection="1"/>
    <xf numFmtId="0" fontId="0" fillId="0" borderId="0" xfId="0" applyFont="1" applyProtection="1"/>
    <xf numFmtId="0" fontId="17" fillId="3" borderId="0" xfId="0" applyFont="1" applyFill="1" applyProtection="1"/>
    <xf numFmtId="169" fontId="0" fillId="0" borderId="0" xfId="0" applyNumberFormat="1" applyFont="1" applyProtection="1"/>
    <xf numFmtId="38" fontId="21" fillId="5" borderId="14" xfId="0" applyNumberFormat="1" applyFont="1" applyFill="1" applyBorder="1" applyProtection="1"/>
    <xf numFmtId="0" fontId="3" fillId="3" borderId="12" xfId="0" applyFont="1" applyFill="1" applyBorder="1" applyProtection="1"/>
    <xf numFmtId="0" fontId="3" fillId="5" borderId="0" xfId="0" applyFont="1" applyFill="1" applyProtection="1"/>
    <xf numFmtId="0" fontId="7" fillId="3" borderId="8" xfId="0" applyFont="1" applyFill="1" applyBorder="1" applyProtection="1"/>
    <xf numFmtId="0" fontId="7" fillId="3" borderId="1" xfId="0" applyFont="1" applyFill="1" applyBorder="1" applyProtection="1"/>
    <xf numFmtId="0" fontId="3" fillId="5" borderId="1" xfId="0" applyFont="1" applyFill="1" applyBorder="1" applyProtection="1"/>
    <xf numFmtId="0" fontId="7" fillId="5" borderId="1" xfId="0" applyFont="1" applyFill="1" applyBorder="1" applyProtection="1"/>
    <xf numFmtId="0" fontId="7" fillId="5" borderId="1" xfId="0" applyFont="1" applyFill="1" applyBorder="1" applyAlignment="1" applyProtection="1">
      <alignment horizontal="right"/>
    </xf>
    <xf numFmtId="0" fontId="23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centerContinuous"/>
    </xf>
    <xf numFmtId="0" fontId="1" fillId="3" borderId="0" xfId="0" applyFont="1" applyFill="1" applyBorder="1" applyAlignment="1" applyProtection="1">
      <alignment horizontal="centerContinuous"/>
    </xf>
    <xf numFmtId="0" fontId="4" fillId="5" borderId="0" xfId="0" applyFont="1" applyFill="1" applyBorder="1" applyAlignment="1" applyProtection="1">
      <alignment horizontal="centerContinuous"/>
    </xf>
    <xf numFmtId="0" fontId="7" fillId="5" borderId="0" xfId="0" quotePrefix="1" applyFont="1" applyFill="1" applyBorder="1" applyAlignment="1" applyProtection="1">
      <alignment horizontal="right"/>
    </xf>
    <xf numFmtId="0" fontId="11" fillId="3" borderId="5" xfId="0" applyFont="1" applyFill="1" applyBorder="1" applyAlignment="1" applyProtection="1">
      <alignment horizontal="left" vertical="top"/>
    </xf>
    <xf numFmtId="0" fontId="11" fillId="3" borderId="6" xfId="0" applyFont="1" applyFill="1" applyBorder="1" applyAlignment="1" applyProtection="1">
      <alignment vertical="top" wrapText="1"/>
    </xf>
    <xf numFmtId="0" fontId="11" fillId="3" borderId="14" xfId="0" applyFont="1" applyFill="1" applyBorder="1" applyAlignment="1" applyProtection="1">
      <alignment vertical="top" wrapText="1"/>
    </xf>
    <xf numFmtId="0" fontId="11" fillId="3" borderId="0" xfId="0" applyFont="1" applyFill="1" applyBorder="1" applyAlignment="1" applyProtection="1">
      <alignment vertical="top" wrapText="1"/>
    </xf>
    <xf numFmtId="0" fontId="11" fillId="3" borderId="7" xfId="0" applyFont="1" applyFill="1" applyBorder="1" applyAlignment="1" applyProtection="1">
      <alignment horizontal="left" vertical="top"/>
    </xf>
    <xf numFmtId="0" fontId="11" fillId="3" borderId="11" xfId="0" applyFont="1" applyFill="1" applyBorder="1" applyAlignment="1" applyProtection="1">
      <alignment vertical="top" wrapText="1"/>
    </xf>
    <xf numFmtId="0" fontId="11" fillId="5" borderId="0" xfId="0" applyFont="1" applyFill="1" applyBorder="1" applyAlignment="1" applyProtection="1">
      <alignment horizontal="left"/>
    </xf>
    <xf numFmtId="0" fontId="11" fillId="3" borderId="0" xfId="0" applyFont="1" applyFill="1" applyBorder="1" applyAlignment="1" applyProtection="1">
      <alignment horizontal="centerContinuous"/>
    </xf>
    <xf numFmtId="0" fontId="12" fillId="3" borderId="0" xfId="0" applyFont="1" applyFill="1" applyBorder="1" applyProtection="1"/>
    <xf numFmtId="0" fontId="7" fillId="3" borderId="8" xfId="0" quotePrefix="1" applyFont="1" applyFill="1" applyBorder="1" applyAlignment="1" applyProtection="1">
      <alignment horizontal="left"/>
    </xf>
    <xf numFmtId="166" fontId="7" fillId="5" borderId="12" xfId="1" applyNumberFormat="1" applyFont="1" applyFill="1" applyBorder="1" applyAlignment="1" applyProtection="1">
      <alignment horizontal="right"/>
    </xf>
    <xf numFmtId="0" fontId="11" fillId="3" borderId="0" xfId="0" applyFont="1" applyFill="1" applyBorder="1" applyAlignment="1" applyProtection="1">
      <alignment horizontal="left"/>
    </xf>
    <xf numFmtId="38" fontId="9" fillId="5" borderId="0" xfId="0" applyNumberFormat="1" applyFont="1" applyFill="1" applyBorder="1" applyProtection="1"/>
    <xf numFmtId="9" fontId="9" fillId="5" borderId="0" xfId="1" applyFont="1" applyFill="1" applyBorder="1" applyProtection="1"/>
    <xf numFmtId="0" fontId="7" fillId="3" borderId="0" xfId="0" quotePrefix="1" applyFont="1" applyFill="1" applyBorder="1" applyAlignment="1" applyProtection="1">
      <alignment horizontal="left"/>
    </xf>
    <xf numFmtId="0" fontId="14" fillId="3" borderId="0" xfId="0" applyFont="1" applyFill="1" applyProtection="1"/>
    <xf numFmtId="0" fontId="14" fillId="0" borderId="0" xfId="0" applyFont="1" applyProtection="1"/>
    <xf numFmtId="0" fontId="23" fillId="3" borderId="0" xfId="0" applyFont="1" applyFill="1" applyProtection="1"/>
    <xf numFmtId="0" fontId="23" fillId="0" borderId="0" xfId="0" applyFont="1" applyProtection="1"/>
    <xf numFmtId="0" fontId="5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Continuous"/>
    </xf>
    <xf numFmtId="0" fontId="3" fillId="0" borderId="0" xfId="0" applyFont="1" applyFill="1" applyProtection="1"/>
    <xf numFmtId="0" fontId="23" fillId="0" borderId="5" xfId="0" applyFont="1" applyFill="1" applyBorder="1" applyAlignment="1" applyProtection="1">
      <alignment horizontal="left"/>
    </xf>
    <xf numFmtId="0" fontId="7" fillId="0" borderId="6" xfId="0" applyFont="1" applyFill="1" applyBorder="1" applyProtection="1"/>
    <xf numFmtId="0" fontId="3" fillId="0" borderId="6" xfId="0" applyFont="1" applyFill="1" applyBorder="1" applyProtection="1"/>
    <xf numFmtId="0" fontId="7" fillId="0" borderId="6" xfId="0" quotePrefix="1" applyFont="1" applyFill="1" applyBorder="1" applyAlignment="1" applyProtection="1">
      <alignment horizontal="left"/>
    </xf>
    <xf numFmtId="0" fontId="7" fillId="0" borderId="6" xfId="0" quotePrefix="1" applyFont="1" applyFill="1" applyBorder="1" applyAlignment="1" applyProtection="1">
      <alignment horizontal="right"/>
    </xf>
    <xf numFmtId="38" fontId="9" fillId="0" borderId="15" xfId="0" applyNumberFormat="1" applyFont="1" applyFill="1" applyBorder="1" applyProtection="1"/>
    <xf numFmtId="0" fontId="7" fillId="0" borderId="0" xfId="0" quotePrefix="1" applyFont="1" applyFill="1" applyBorder="1" applyAlignment="1" applyProtection="1">
      <alignment horizontal="center"/>
    </xf>
    <xf numFmtId="0" fontId="7" fillId="0" borderId="7" xfId="0" applyFont="1" applyFill="1" applyBorder="1" applyProtection="1"/>
    <xf numFmtId="0" fontId="7" fillId="0" borderId="0" xfId="0" quotePrefix="1" applyFont="1" applyFill="1" applyBorder="1" applyAlignment="1" applyProtection="1">
      <alignment horizontal="right"/>
    </xf>
    <xf numFmtId="38" fontId="9" fillId="0" borderId="13" xfId="0" applyNumberFormat="1" applyFont="1" applyFill="1" applyBorder="1" applyProtection="1"/>
    <xf numFmtId="38" fontId="9" fillId="0" borderId="2" xfId="0" applyNumberFormat="1" applyFont="1" applyFill="1" applyBorder="1" applyProtection="1"/>
    <xf numFmtId="164" fontId="9" fillId="0" borderId="2" xfId="0" applyNumberFormat="1" applyFont="1" applyFill="1" applyBorder="1" applyProtection="1"/>
    <xf numFmtId="0" fontId="7" fillId="0" borderId="0" xfId="0" applyFont="1" applyFill="1" applyBorder="1" applyAlignment="1" applyProtection="1">
      <alignment horizontal="right"/>
    </xf>
    <xf numFmtId="165" fontId="9" fillId="0" borderId="2" xfId="1" applyNumberFormat="1" applyFont="1" applyFill="1" applyBorder="1" applyProtection="1"/>
    <xf numFmtId="0" fontId="3" fillId="0" borderId="7" xfId="0" applyFont="1" applyFill="1" applyBorder="1" applyProtection="1"/>
    <xf numFmtId="0" fontId="3" fillId="0" borderId="0" xfId="0" applyFont="1" applyFill="1" applyBorder="1" applyProtection="1"/>
    <xf numFmtId="0" fontId="0" fillId="0" borderId="0" xfId="0" applyFont="1" applyFill="1" applyProtection="1"/>
    <xf numFmtId="9" fontId="9" fillId="0" borderId="2" xfId="1" applyFont="1" applyFill="1" applyBorder="1" applyProtection="1"/>
    <xf numFmtId="9" fontId="9" fillId="0" borderId="4" xfId="1" applyFont="1" applyFill="1" applyBorder="1" applyProtection="1"/>
    <xf numFmtId="0" fontId="17" fillId="0" borderId="0" xfId="0" applyFont="1" applyFill="1" applyProtection="1"/>
    <xf numFmtId="169" fontId="0" fillId="0" borderId="0" xfId="0" applyNumberFormat="1" applyFont="1" applyFill="1" applyProtection="1"/>
    <xf numFmtId="9" fontId="9" fillId="0" borderId="4" xfId="1" applyFont="1" applyFill="1" applyBorder="1" applyAlignment="1" applyProtection="1">
      <alignment horizontal="right"/>
    </xf>
    <xf numFmtId="38" fontId="21" fillId="0" borderId="14" xfId="0" applyNumberFormat="1" applyFont="1" applyFill="1" applyBorder="1" applyProtection="1"/>
    <xf numFmtId="0" fontId="3" fillId="0" borderId="12" xfId="0" applyFont="1" applyFill="1" applyBorder="1" applyProtection="1"/>
    <xf numFmtId="0" fontId="7" fillId="0" borderId="8" xfId="0" applyFont="1" applyFill="1" applyBorder="1" applyProtection="1"/>
    <xf numFmtId="0" fontId="7" fillId="0" borderId="1" xfId="0" applyFont="1" applyFill="1" applyBorder="1" applyProtection="1"/>
    <xf numFmtId="0" fontId="3" fillId="0" borderId="1" xfId="0" applyFont="1" applyFill="1" applyBorder="1" applyProtection="1"/>
    <xf numFmtId="0" fontId="7" fillId="0" borderId="1" xfId="0" applyFont="1" applyFill="1" applyBorder="1" applyAlignment="1" applyProtection="1">
      <alignment horizontal="right"/>
    </xf>
    <xf numFmtId="164" fontId="9" fillId="0" borderId="15" xfId="0" applyNumberFormat="1" applyFont="1" applyFill="1" applyBorder="1" applyProtection="1"/>
    <xf numFmtId="0" fontId="23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centerContinuous"/>
    </xf>
    <xf numFmtId="0" fontId="1" fillId="0" borderId="0" xfId="0" applyFont="1" applyFill="1" applyBorder="1" applyAlignment="1" applyProtection="1">
      <alignment horizontal="centerContinuous"/>
    </xf>
    <xf numFmtId="0" fontId="11" fillId="0" borderId="5" xfId="0" applyFont="1" applyFill="1" applyBorder="1" applyAlignment="1" applyProtection="1">
      <alignment horizontal="left" vertical="top"/>
    </xf>
    <xf numFmtId="0" fontId="11" fillId="0" borderId="6" xfId="0" applyFont="1" applyFill="1" applyBorder="1" applyAlignment="1" applyProtection="1">
      <alignment vertical="top" wrapText="1"/>
    </xf>
    <xf numFmtId="0" fontId="11" fillId="0" borderId="14" xfId="0" applyFont="1" applyFill="1" applyBorder="1" applyAlignment="1" applyProtection="1">
      <alignment vertical="top" wrapText="1"/>
    </xf>
    <xf numFmtId="0" fontId="11" fillId="0" borderId="0" xfId="0" applyFont="1" applyFill="1" applyBorder="1" applyAlignment="1" applyProtection="1">
      <alignment vertical="top" wrapText="1"/>
    </xf>
    <xf numFmtId="0" fontId="11" fillId="0" borderId="7" xfId="0" applyFont="1" applyFill="1" applyBorder="1" applyAlignment="1" applyProtection="1">
      <alignment horizontal="left" vertical="top"/>
    </xf>
    <xf numFmtId="0" fontId="11" fillId="0" borderId="11" xfId="0" applyFont="1" applyFill="1" applyBorder="1" applyAlignment="1" applyProtection="1">
      <alignment vertical="top" wrapText="1"/>
    </xf>
    <xf numFmtId="0" fontId="11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centerContinuous"/>
    </xf>
    <xf numFmtId="0" fontId="12" fillId="0" borderId="0" xfId="0" applyFont="1" applyFill="1" applyBorder="1" applyProtection="1"/>
    <xf numFmtId="165" fontId="9" fillId="0" borderId="13" xfId="1" applyNumberFormat="1" applyFont="1" applyFill="1" applyBorder="1" applyProtection="1"/>
    <xf numFmtId="9" fontId="9" fillId="0" borderId="13" xfId="1" applyFont="1" applyFill="1" applyBorder="1" applyProtection="1"/>
    <xf numFmtId="38" fontId="9" fillId="0" borderId="4" xfId="0" applyNumberFormat="1" applyFont="1" applyFill="1" applyBorder="1" applyProtection="1"/>
    <xf numFmtId="166" fontId="7" fillId="0" borderId="15" xfId="1" applyNumberFormat="1" applyFont="1" applyFill="1" applyBorder="1" applyAlignment="1" applyProtection="1">
      <alignment horizontal="right"/>
    </xf>
    <xf numFmtId="0" fontId="7" fillId="0" borderId="8" xfId="0" quotePrefix="1" applyFont="1" applyFill="1" applyBorder="1" applyAlignment="1" applyProtection="1">
      <alignment horizontal="left"/>
    </xf>
    <xf numFmtId="166" fontId="7" fillId="0" borderId="12" xfId="1" applyNumberFormat="1" applyFont="1" applyFill="1" applyBorder="1" applyAlignment="1" applyProtection="1">
      <alignment horizontal="right"/>
    </xf>
    <xf numFmtId="38" fontId="9" fillId="0" borderId="0" xfId="0" applyNumberFormat="1" applyFont="1" applyFill="1" applyBorder="1" applyProtection="1"/>
    <xf numFmtId="9" fontId="9" fillId="0" borderId="0" xfId="1" applyFont="1" applyFill="1" applyBorder="1" applyProtection="1"/>
    <xf numFmtId="0" fontId="7" fillId="0" borderId="0" xfId="0" quotePrefix="1" applyFont="1" applyFill="1" applyBorder="1" applyAlignment="1" applyProtection="1">
      <alignment horizontal="left"/>
    </xf>
    <xf numFmtId="0" fontId="23" fillId="0" borderId="5" xfId="0" applyFont="1" applyFill="1" applyBorder="1" applyProtection="1"/>
    <xf numFmtId="0" fontId="11" fillId="0" borderId="6" xfId="0" applyFont="1" applyFill="1" applyBorder="1" applyProtection="1"/>
    <xf numFmtId="38" fontId="11" fillId="0" borderId="6" xfId="0" applyNumberFormat="1" applyFont="1" applyFill="1" applyBorder="1" applyAlignment="1" applyProtection="1">
      <alignment horizontal="right"/>
    </xf>
    <xf numFmtId="0" fontId="11" fillId="0" borderId="14" xfId="0" applyFont="1" applyFill="1" applyBorder="1" applyAlignment="1" applyProtection="1">
      <alignment horizontal="right"/>
    </xf>
    <xf numFmtId="0" fontId="6" fillId="0" borderId="6" xfId="0" applyFont="1" applyFill="1" applyBorder="1" applyAlignment="1" applyProtection="1">
      <alignment horizontal="right"/>
    </xf>
    <xf numFmtId="0" fontId="13" fillId="0" borderId="7" xfId="0" applyFont="1" applyFill="1" applyBorder="1" applyProtection="1"/>
    <xf numFmtId="0" fontId="11" fillId="0" borderId="0" xfId="0" applyFont="1" applyFill="1" applyBorder="1" applyProtection="1"/>
    <xf numFmtId="38" fontId="11" fillId="0" borderId="0" xfId="0" applyNumberFormat="1" applyFont="1" applyFill="1" applyBorder="1" applyAlignment="1" applyProtection="1">
      <alignment horizontal="right"/>
    </xf>
    <xf numFmtId="0" fontId="11" fillId="0" borderId="11" xfId="0" applyFont="1" applyFill="1" applyBorder="1" applyAlignment="1" applyProtection="1">
      <alignment horizontal="right"/>
    </xf>
    <xf numFmtId="0" fontId="13" fillId="0" borderId="7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right"/>
    </xf>
    <xf numFmtId="38" fontId="7" fillId="0" borderId="0" xfId="0" applyNumberFormat="1" applyFont="1" applyFill="1" applyBorder="1" applyProtection="1"/>
    <xf numFmtId="165" fontId="7" fillId="0" borderId="11" xfId="1" applyNumberFormat="1" applyFont="1" applyFill="1" applyBorder="1" applyProtection="1"/>
    <xf numFmtId="38" fontId="7" fillId="0" borderId="1" xfId="0" applyNumberFormat="1" applyFont="1" applyFill="1" applyBorder="1" applyProtection="1"/>
    <xf numFmtId="165" fontId="7" fillId="0" borderId="12" xfId="1" applyNumberFormat="1" applyFont="1" applyFill="1" applyBorder="1" applyProtection="1"/>
    <xf numFmtId="0" fontId="13" fillId="0" borderId="0" xfId="0" applyFont="1" applyFill="1" applyBorder="1" applyProtection="1"/>
    <xf numFmtId="38" fontId="13" fillId="0" borderId="0" xfId="0" applyNumberFormat="1" applyFont="1" applyFill="1" applyBorder="1" applyProtection="1"/>
    <xf numFmtId="165" fontId="7" fillId="0" borderId="14" xfId="1" applyNumberFormat="1" applyFont="1" applyFill="1" applyBorder="1" applyProtection="1"/>
    <xf numFmtId="0" fontId="6" fillId="0" borderId="1" xfId="0" applyFont="1" applyFill="1" applyBorder="1" applyAlignment="1" applyProtection="1">
      <alignment horizontal="right"/>
    </xf>
    <xf numFmtId="0" fontId="14" fillId="0" borderId="0" xfId="0" applyFont="1" applyFill="1" applyProtection="1"/>
    <xf numFmtId="165" fontId="13" fillId="0" borderId="11" xfId="1" applyNumberFormat="1" applyFont="1" applyFill="1" applyBorder="1" applyProtection="1"/>
    <xf numFmtId="0" fontId="13" fillId="0" borderId="5" xfId="0" applyFont="1" applyFill="1" applyBorder="1" applyProtection="1"/>
    <xf numFmtId="38" fontId="13" fillId="0" borderId="6" xfId="0" applyNumberFormat="1" applyFont="1" applyFill="1" applyBorder="1" applyProtection="1"/>
    <xf numFmtId="165" fontId="13" fillId="0" borderId="14" xfId="1" applyNumberFormat="1" applyFont="1" applyFill="1" applyBorder="1" applyProtection="1"/>
    <xf numFmtId="0" fontId="7" fillId="0" borderId="7" xfId="0" quotePrefix="1" applyFont="1" applyFill="1" applyBorder="1" applyAlignment="1" applyProtection="1">
      <alignment horizontal="left"/>
    </xf>
    <xf numFmtId="0" fontId="11" fillId="0" borderId="8" xfId="0" quotePrefix="1" applyFont="1" applyFill="1" applyBorder="1" applyAlignment="1" applyProtection="1">
      <alignment horizontal="left"/>
    </xf>
    <xf numFmtId="0" fontId="11" fillId="0" borderId="1" xfId="0" applyFont="1" applyFill="1" applyBorder="1" applyProtection="1"/>
    <xf numFmtId="0" fontId="24" fillId="0" borderId="1" xfId="0" applyFont="1" applyFill="1" applyBorder="1" applyAlignment="1" applyProtection="1">
      <alignment horizontal="right"/>
    </xf>
    <xf numFmtId="38" fontId="11" fillId="0" borderId="1" xfId="0" applyNumberFormat="1" applyFont="1" applyFill="1" applyBorder="1" applyProtection="1"/>
    <xf numFmtId="165" fontId="11" fillId="0" borderId="12" xfId="1" applyNumberFormat="1" applyFont="1" applyFill="1" applyBorder="1" applyProtection="1"/>
    <xf numFmtId="0" fontId="23" fillId="0" borderId="0" xfId="0" applyFont="1" applyFill="1" applyProtection="1"/>
    <xf numFmtId="0" fontId="7" fillId="0" borderId="9" xfId="0" applyFont="1" applyFill="1" applyBorder="1" applyProtection="1"/>
    <xf numFmtId="0" fontId="7" fillId="0" borderId="10" xfId="0" applyFont="1" applyFill="1" applyBorder="1" applyProtection="1"/>
    <xf numFmtId="38" fontId="7" fillId="0" borderId="10" xfId="0" applyNumberFormat="1" applyFont="1" applyFill="1" applyBorder="1" applyProtection="1"/>
    <xf numFmtId="167" fontId="7" fillId="0" borderId="3" xfId="1" applyNumberFormat="1" applyFont="1" applyFill="1" applyBorder="1" applyProtection="1"/>
    <xf numFmtId="0" fontId="7" fillId="0" borderId="14" xfId="0" applyFont="1" applyFill="1" applyBorder="1" applyProtection="1"/>
    <xf numFmtId="0" fontId="11" fillId="0" borderId="7" xfId="0" applyFont="1" applyFill="1" applyBorder="1" applyProtection="1"/>
    <xf numFmtId="0" fontId="7" fillId="0" borderId="11" xfId="0" applyFont="1" applyFill="1" applyBorder="1" applyProtection="1"/>
    <xf numFmtId="168" fontId="7" fillId="0" borderId="0" xfId="1" applyNumberFormat="1" applyFont="1" applyFill="1" applyBorder="1" applyProtection="1"/>
    <xf numFmtId="168" fontId="7" fillId="0" borderId="1" xfId="1" applyNumberFormat="1" applyFont="1" applyFill="1" applyBorder="1" applyProtection="1"/>
    <xf numFmtId="0" fontId="7" fillId="0" borderId="12" xfId="0" applyFont="1" applyFill="1" applyBorder="1" applyProtection="1"/>
    <xf numFmtId="0" fontId="7" fillId="0" borderId="0" xfId="0" applyFont="1" applyFill="1" applyBorder="1" applyAlignment="1" applyProtection="1">
      <alignment horizontal="centerContinuous" vertical="center"/>
    </xf>
    <xf numFmtId="0" fontId="7" fillId="0" borderId="0" xfId="0" applyFont="1" applyFill="1" applyBorder="1" applyAlignment="1" applyProtection="1">
      <alignment horizontal="centerContinuous"/>
    </xf>
    <xf numFmtId="0" fontId="7" fillId="0" borderId="0" xfId="0" applyFont="1" applyFill="1" applyBorder="1" applyAlignment="1" applyProtection="1">
      <alignment horizontal="right" vertical="center"/>
    </xf>
    <xf numFmtId="0" fontId="23" fillId="6" borderId="5" xfId="0" applyFont="1" applyFill="1" applyBorder="1" applyProtection="1"/>
    <xf numFmtId="0" fontId="11" fillId="6" borderId="6" xfId="0" applyFont="1" applyFill="1" applyBorder="1" applyProtection="1"/>
    <xf numFmtId="38" fontId="11" fillId="6" borderId="6" xfId="0" applyNumberFormat="1" applyFont="1" applyFill="1" applyBorder="1" applyAlignment="1" applyProtection="1">
      <alignment horizontal="right"/>
    </xf>
    <xf numFmtId="0" fontId="11" fillId="6" borderId="14" xfId="0" applyFont="1" applyFill="1" applyBorder="1" applyAlignment="1" applyProtection="1">
      <alignment horizontal="right"/>
    </xf>
    <xf numFmtId="0" fontId="13" fillId="6" borderId="7" xfId="0" applyFont="1" applyFill="1" applyBorder="1" applyProtection="1"/>
    <xf numFmtId="0" fontId="11" fillId="6" borderId="0" xfId="0" applyFont="1" applyFill="1" applyBorder="1" applyProtection="1"/>
    <xf numFmtId="38" fontId="11" fillId="6" borderId="0" xfId="0" applyNumberFormat="1" applyFont="1" applyFill="1" applyBorder="1" applyAlignment="1" applyProtection="1">
      <alignment horizontal="right"/>
    </xf>
    <xf numFmtId="0" fontId="11" fillId="6" borderId="11" xfId="0" applyFont="1" applyFill="1" applyBorder="1" applyAlignment="1" applyProtection="1">
      <alignment horizontal="right"/>
    </xf>
    <xf numFmtId="0" fontId="7" fillId="6" borderId="8" xfId="0" applyFont="1" applyFill="1" applyBorder="1" applyProtection="1"/>
    <xf numFmtId="0" fontId="7" fillId="6" borderId="1" xfId="0" applyFont="1" applyFill="1" applyBorder="1" applyProtection="1"/>
    <xf numFmtId="38" fontId="7" fillId="6" borderId="1" xfId="0" applyNumberFormat="1" applyFont="1" applyFill="1" applyBorder="1" applyProtection="1"/>
    <xf numFmtId="165" fontId="7" fillId="6" borderId="12" xfId="1" applyNumberFormat="1" applyFont="1" applyFill="1" applyBorder="1" applyProtection="1"/>
    <xf numFmtId="0" fontId="13" fillId="6" borderId="0" xfId="0" applyFont="1" applyFill="1" applyBorder="1" applyProtection="1"/>
    <xf numFmtId="38" fontId="13" fillId="6" borderId="0" xfId="0" applyNumberFormat="1" applyFont="1" applyFill="1" applyBorder="1" applyProtection="1"/>
    <xf numFmtId="165" fontId="7" fillId="6" borderId="14" xfId="1" applyNumberFormat="1" applyFont="1" applyFill="1" applyBorder="1" applyProtection="1"/>
    <xf numFmtId="165" fontId="13" fillId="6" borderId="11" xfId="1" applyNumberFormat="1" applyFont="1" applyFill="1" applyBorder="1" applyProtection="1"/>
    <xf numFmtId="0" fontId="7" fillId="6" borderId="0" xfId="0" applyFont="1" applyFill="1" applyBorder="1" applyProtection="1"/>
    <xf numFmtId="38" fontId="7" fillId="6" borderId="0" xfId="0" applyNumberFormat="1" applyFont="1" applyFill="1" applyBorder="1" applyProtection="1"/>
    <xf numFmtId="165" fontId="7" fillId="6" borderId="11" xfId="1" applyNumberFormat="1" applyFont="1" applyFill="1" applyBorder="1" applyProtection="1"/>
    <xf numFmtId="0" fontId="7" fillId="6" borderId="7" xfId="0" applyFont="1" applyFill="1" applyBorder="1" applyProtection="1"/>
    <xf numFmtId="0" fontId="6" fillId="6" borderId="0" xfId="0" applyFont="1" applyFill="1" applyBorder="1" applyAlignment="1" applyProtection="1">
      <alignment horizontal="right"/>
    </xf>
    <xf numFmtId="0" fontId="6" fillId="6" borderId="1" xfId="0" applyFont="1" applyFill="1" applyBorder="1" applyAlignment="1" applyProtection="1">
      <alignment horizontal="right"/>
    </xf>
    <xf numFmtId="0" fontId="13" fillId="6" borderId="5" xfId="0" applyFont="1" applyFill="1" applyBorder="1" applyProtection="1"/>
    <xf numFmtId="0" fontId="7" fillId="6" borderId="6" xfId="0" applyFont="1" applyFill="1" applyBorder="1" applyProtection="1"/>
    <xf numFmtId="0" fontId="6" fillId="6" borderId="6" xfId="0" applyFont="1" applyFill="1" applyBorder="1" applyAlignment="1" applyProtection="1">
      <alignment horizontal="right"/>
    </xf>
    <xf numFmtId="38" fontId="13" fillId="6" borderId="6" xfId="0" applyNumberFormat="1" applyFont="1" applyFill="1" applyBorder="1" applyProtection="1"/>
    <xf numFmtId="165" fontId="13" fillId="6" borderId="14" xfId="1" applyNumberFormat="1" applyFont="1" applyFill="1" applyBorder="1" applyProtection="1"/>
    <xf numFmtId="0" fontId="11" fillId="6" borderId="8" xfId="0" quotePrefix="1" applyFont="1" applyFill="1" applyBorder="1" applyAlignment="1" applyProtection="1">
      <alignment horizontal="left"/>
    </xf>
    <xf numFmtId="0" fontId="11" fillId="6" borderId="1" xfId="0" applyFont="1" applyFill="1" applyBorder="1" applyProtection="1"/>
    <xf numFmtId="0" fontId="24" fillId="6" borderId="1" xfId="0" applyFont="1" applyFill="1" applyBorder="1" applyAlignment="1" applyProtection="1">
      <alignment horizontal="right"/>
    </xf>
    <xf numFmtId="38" fontId="11" fillId="6" borderId="1" xfId="0" applyNumberFormat="1" applyFont="1" applyFill="1" applyBorder="1" applyProtection="1"/>
    <xf numFmtId="165" fontId="11" fillId="6" borderId="12" xfId="1" applyNumberFormat="1" applyFont="1" applyFill="1" applyBorder="1" applyProtection="1"/>
    <xf numFmtId="0" fontId="13" fillId="6" borderId="7" xfId="0" applyFont="1" applyFill="1" applyBorder="1" applyAlignment="1" applyProtection="1">
      <alignment horizontal="left"/>
    </xf>
    <xf numFmtId="0" fontId="7" fillId="6" borderId="8" xfId="0" quotePrefix="1" applyFont="1" applyFill="1" applyBorder="1" applyAlignment="1" applyProtection="1">
      <alignment horizontal="left"/>
    </xf>
    <xf numFmtId="0" fontId="7" fillId="6" borderId="7" xfId="0" quotePrefix="1" applyFont="1" applyFill="1" applyBorder="1" applyAlignment="1" applyProtection="1">
      <alignment horizontal="left"/>
    </xf>
    <xf numFmtId="0" fontId="11" fillId="6" borderId="8" xfId="0" applyFont="1" applyFill="1" applyBorder="1" applyProtection="1"/>
    <xf numFmtId="166" fontId="7" fillId="6" borderId="15" xfId="1" applyNumberFormat="1" applyFont="1" applyFill="1" applyBorder="1" applyAlignment="1" applyProtection="1">
      <alignment horizontal="right"/>
    </xf>
    <xf numFmtId="0" fontId="7" fillId="6" borderId="9" xfId="0" applyFont="1" applyFill="1" applyBorder="1" applyProtection="1"/>
    <xf numFmtId="0" fontId="7" fillId="6" borderId="10" xfId="0" applyFont="1" applyFill="1" applyBorder="1" applyProtection="1"/>
    <xf numFmtId="38" fontId="7" fillId="6" borderId="10" xfId="0" applyNumberFormat="1" applyFont="1" applyFill="1" applyBorder="1" applyProtection="1"/>
    <xf numFmtId="167" fontId="7" fillId="6" borderId="3" xfId="1" applyNumberFormat="1" applyFont="1" applyFill="1" applyBorder="1" applyProtection="1"/>
    <xf numFmtId="0" fontId="7" fillId="6" borderId="14" xfId="0" applyFont="1" applyFill="1" applyBorder="1" applyProtection="1"/>
    <xf numFmtId="0" fontId="11" fillId="6" borderId="7" xfId="0" applyFont="1" applyFill="1" applyBorder="1" applyProtection="1"/>
    <xf numFmtId="0" fontId="3" fillId="6" borderId="0" xfId="0" applyFont="1" applyFill="1" applyBorder="1" applyProtection="1"/>
    <xf numFmtId="0" fontId="7" fillId="6" borderId="11" xfId="0" applyFont="1" applyFill="1" applyBorder="1" applyProtection="1"/>
    <xf numFmtId="165" fontId="7" fillId="6" borderId="0" xfId="1" applyNumberFormat="1" applyFont="1" applyFill="1" applyBorder="1" applyProtection="1"/>
    <xf numFmtId="168" fontId="7" fillId="6" borderId="0" xfId="1" applyNumberFormat="1" applyFont="1" applyFill="1" applyBorder="1" applyProtection="1"/>
    <xf numFmtId="165" fontId="7" fillId="6" borderId="1" xfId="1" applyNumberFormat="1" applyFont="1" applyFill="1" applyBorder="1" applyProtection="1"/>
    <xf numFmtId="0" fontId="3" fillId="6" borderId="1" xfId="0" applyFont="1" applyFill="1" applyBorder="1" applyProtection="1"/>
    <xf numFmtId="168" fontId="7" fillId="6" borderId="1" xfId="1" applyNumberFormat="1" applyFont="1" applyFill="1" applyBorder="1" applyProtection="1"/>
    <xf numFmtId="0" fontId="7" fillId="6" borderId="12" xfId="0" applyFont="1" applyFill="1" applyBorder="1" applyProtection="1"/>
    <xf numFmtId="0" fontId="3" fillId="0" borderId="0" xfId="0" applyFont="1" applyBorder="1" applyProtection="1"/>
    <xf numFmtId="0" fontId="25" fillId="3" borderId="0" xfId="0" applyFont="1" applyFill="1" applyProtection="1"/>
    <xf numFmtId="167" fontId="7" fillId="6" borderId="12" xfId="1" applyNumberFormat="1" applyFont="1" applyFill="1" applyBorder="1" applyProtection="1"/>
    <xf numFmtId="0" fontId="26" fillId="3" borderId="0" xfId="0" applyFont="1" applyFill="1" applyProtection="1"/>
    <xf numFmtId="0" fontId="27" fillId="7" borderId="0" xfId="0" applyFont="1" applyFill="1" applyAlignment="1">
      <alignment vertical="top"/>
    </xf>
    <xf numFmtId="0" fontId="8" fillId="4" borderId="8" xfId="0" applyFont="1" applyFill="1" applyBorder="1" applyAlignment="1" applyProtection="1">
      <alignment horizontal="left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</cellXfs>
  <cellStyles count="36">
    <cellStyle name="Fulgt hyperkobling" xfId="3" builtinId="9" hidden="1"/>
    <cellStyle name="Fulgt hyperkobling" xfId="5" builtinId="9" hidden="1"/>
    <cellStyle name="Fulgt hyperkobling" xfId="7" builtinId="9" hidden="1"/>
    <cellStyle name="Fulgt hyperkobling" xfId="9" builtinId="9" hidden="1"/>
    <cellStyle name="Fulgt hyperkobling" xfId="11" builtinId="9" hidden="1"/>
    <cellStyle name="Fulgt hyperkobling" xfId="13" builtinId="9" hidden="1"/>
    <cellStyle name="Fulgt hyperkobling" xfId="15" builtinId="9" hidden="1"/>
    <cellStyle name="Fulgt hyperkobling" xfId="17" builtinId="9" hidden="1"/>
    <cellStyle name="Fulgt hyperkobling" xfId="19" builtinId="9" hidden="1"/>
    <cellStyle name="Fulgt hyperkobling" xfId="21" builtinId="9" hidden="1"/>
    <cellStyle name="Fulgt hyperkobling" xfId="23" builtinId="9" hidden="1"/>
    <cellStyle name="Fulgt hyperkobling" xfId="25" builtinId="9" hidden="1"/>
    <cellStyle name="Fulgt hyperkobling" xfId="27" builtinId="9" hidden="1"/>
    <cellStyle name="Fulgt hyperkobling" xfId="29" builtinId="9" hidden="1"/>
    <cellStyle name="Fulgt hyperkobling" xfId="31" builtinId="9" hidden="1"/>
    <cellStyle name="Fulgt hyperkobling" xfId="33" builtinId="9" hidden="1"/>
    <cellStyle name="Fulgt hyperkobling" xfId="35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Hyperkobling" xfId="10" builtinId="8" hidden="1"/>
    <cellStyle name="Hyperkobling" xfId="12" builtinId="8" hidden="1"/>
    <cellStyle name="Hyperkobling" xfId="14" builtinId="8" hidden="1"/>
    <cellStyle name="Hyperkobling" xfId="16" builtinId="8" hidden="1"/>
    <cellStyle name="Hyperkobling" xfId="18" builtinId="8" hidden="1"/>
    <cellStyle name="Hyperkobling" xfId="20" builtinId="8" hidden="1"/>
    <cellStyle name="Hyperkobling" xfId="22" builtinId="8" hidden="1"/>
    <cellStyle name="Hyperkobling" xfId="24" builtinId="8" hidden="1"/>
    <cellStyle name="Hyperkobling" xfId="26" builtinId="8" hidden="1"/>
    <cellStyle name="Hyperkobling" xfId="28" builtinId="8" hidden="1"/>
    <cellStyle name="Hyperkobling" xfId="30" builtinId="8" hidden="1"/>
    <cellStyle name="Hyperkobling" xfId="32" builtinId="8" hidden="1"/>
    <cellStyle name="Hyperkobling" xfId="34" builtinId="8" hidden="1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microsoft.com/office/2006/relationships/vbaProject" Target="vbaProject.bin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Drop" dropLines="56" dropStyle="combo" dx="16" fmlaLink="J10" fmlaRange="$T$9:$T$12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406400</xdr:colOff>
          <xdr:row>0</xdr:row>
          <xdr:rowOff>50800</xdr:rowOff>
        </xdr:from>
        <xdr:to>
          <xdr:col>3</xdr:col>
          <xdr:colOff>165100</xdr:colOff>
          <xdr:row>0</xdr:row>
          <xdr:rowOff>279400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0</xdr:row>
          <xdr:rowOff>50800</xdr:rowOff>
        </xdr:from>
        <xdr:to>
          <xdr:col>1</xdr:col>
          <xdr:colOff>406400</xdr:colOff>
          <xdr:row>0</xdr:row>
          <xdr:rowOff>279400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165100</xdr:colOff>
          <xdr:row>0</xdr:row>
          <xdr:rowOff>50800</xdr:rowOff>
        </xdr:from>
        <xdr:to>
          <xdr:col>4</xdr:col>
          <xdr:colOff>482600</xdr:colOff>
          <xdr:row>0</xdr:row>
          <xdr:rowOff>279400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889000</xdr:colOff>
          <xdr:row>9</xdr:row>
          <xdr:rowOff>0</xdr:rowOff>
        </xdr:from>
        <xdr:to>
          <xdr:col>10</xdr:col>
          <xdr:colOff>0</xdr:colOff>
          <xdr:row>10</xdr:row>
          <xdr:rowOff>25400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omments" Target="../comments1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 enableFormatConditionsCalculation="0">
    <pageSetUpPr fitToPage="1"/>
  </sheetPr>
  <dimension ref="A1:AA118"/>
  <sheetViews>
    <sheetView showGridLines="0" tabSelected="1" workbookViewId="0">
      <pane ySplit="2" topLeftCell="A3" activePane="bottomLeft" state="frozen"/>
      <selection pane="bottomLeft" activeCell="E3" sqref="E3:H3"/>
    </sheetView>
  </sheetViews>
  <sheetFormatPr baseColWidth="10" defaultColWidth="8.83203125" defaultRowHeight="13" x14ac:dyDescent="0"/>
  <cols>
    <col min="1" max="1" width="13.5" style="27" customWidth="1"/>
    <col min="2" max="2" width="10.6640625" style="27" customWidth="1"/>
    <col min="3" max="3" width="8.83203125" style="27" customWidth="1"/>
    <col min="4" max="4" width="10.1640625" style="27" customWidth="1"/>
    <col min="5" max="5" width="10.6640625" style="27" customWidth="1"/>
    <col min="6" max="6" width="7.6640625" style="27" customWidth="1"/>
    <col min="7" max="7" width="3" style="27" customWidth="1"/>
    <col min="8" max="8" width="15.33203125" style="27" customWidth="1"/>
    <col min="9" max="9" width="12.5" style="27" customWidth="1"/>
    <col min="10" max="10" width="9.83203125" style="27" customWidth="1"/>
    <col min="11" max="11" width="10.6640625" style="27" customWidth="1"/>
    <col min="12" max="12" width="7.6640625" style="27" customWidth="1"/>
    <col min="13" max="13" width="2.6640625" style="27" customWidth="1"/>
    <col min="14" max="14" width="7.83203125" style="27" customWidth="1"/>
    <col min="15" max="19" width="8.83203125" style="27"/>
    <col min="20" max="21" width="8.83203125" style="27" hidden="1" customWidth="1"/>
    <col min="22" max="16384" width="8.83203125" style="27"/>
  </cols>
  <sheetData>
    <row r="1" spans="1:27" s="1" customFormat="1" ht="28.75" customHeight="1">
      <c r="A1" s="2"/>
      <c r="B1" s="2"/>
      <c r="C1" s="2"/>
      <c r="D1" s="2"/>
      <c r="E1" s="2"/>
      <c r="F1" s="2"/>
      <c r="G1" s="232" t="s">
        <v>65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2"/>
      <c r="W1" s="2"/>
      <c r="X1" s="2"/>
      <c r="Y1" s="2"/>
      <c r="Z1" s="2"/>
      <c r="AA1" s="2"/>
    </row>
    <row r="2" spans="1:27" ht="26.25" customHeight="1">
      <c r="A2" s="236" t="s">
        <v>0</v>
      </c>
      <c r="B2" s="236"/>
      <c r="C2" s="236"/>
      <c r="D2" s="236"/>
      <c r="E2" s="236"/>
      <c r="F2" s="236"/>
      <c r="G2" s="236"/>
      <c r="H2" s="236"/>
      <c r="I2" s="236"/>
      <c r="J2" s="236"/>
      <c r="K2" s="25"/>
      <c r="L2" s="25"/>
      <c r="M2" s="26"/>
      <c r="N2" s="26"/>
      <c r="O2" s="26"/>
      <c r="P2" s="26"/>
      <c r="Q2" s="26"/>
      <c r="R2" s="26"/>
      <c r="S2" s="26"/>
      <c r="V2" s="26"/>
      <c r="W2" s="26"/>
      <c r="X2" s="26"/>
      <c r="Y2" s="26"/>
      <c r="Z2" s="26"/>
      <c r="AA2" s="26"/>
    </row>
    <row r="3" spans="1:27" s="1" customFormat="1" ht="15" customHeight="1">
      <c r="A3" s="28"/>
      <c r="B3" s="29"/>
      <c r="C3" s="29"/>
      <c r="D3" s="30" t="s">
        <v>1</v>
      </c>
      <c r="E3" s="233"/>
      <c r="F3" s="234"/>
      <c r="G3" s="234"/>
      <c r="H3" s="234"/>
      <c r="I3" s="16"/>
      <c r="J3" s="16"/>
      <c r="K3" s="31"/>
      <c r="L3" s="13"/>
      <c r="M3" s="14"/>
      <c r="N3" s="14"/>
      <c r="O3" s="14"/>
      <c r="P3" s="14"/>
      <c r="Q3" s="14"/>
      <c r="R3" s="14"/>
      <c r="S3" s="14"/>
      <c r="V3" s="14"/>
      <c r="W3" s="14"/>
      <c r="X3" s="14"/>
      <c r="Y3" s="14"/>
      <c r="Z3" s="14"/>
      <c r="AA3" s="14"/>
    </row>
    <row r="4" spans="1:27">
      <c r="A4" s="32" t="s">
        <v>66</v>
      </c>
      <c r="B4" s="33"/>
      <c r="C4" s="33"/>
      <c r="D4" s="34"/>
      <c r="E4" s="34"/>
      <c r="F4" s="33"/>
      <c r="G4" s="35"/>
      <c r="H4" s="33"/>
      <c r="I4" s="36" t="s">
        <v>64</v>
      </c>
      <c r="J4" s="17"/>
      <c r="K4" s="31"/>
      <c r="L4" s="14"/>
      <c r="M4" s="14"/>
      <c r="N4" s="14"/>
      <c r="O4" s="26"/>
      <c r="P4" s="26"/>
      <c r="Q4" s="26"/>
      <c r="R4" s="26"/>
      <c r="S4" s="26"/>
      <c r="V4" s="26"/>
      <c r="W4" s="26"/>
      <c r="X4" s="26"/>
      <c r="Y4" s="26"/>
      <c r="Z4" s="26"/>
      <c r="AA4" s="26"/>
    </row>
    <row r="5" spans="1:27">
      <c r="A5" s="37"/>
      <c r="B5" s="16"/>
      <c r="C5" s="16"/>
      <c r="D5" s="38" t="s">
        <v>26</v>
      </c>
      <c r="E5" s="9"/>
      <c r="F5" s="16"/>
      <c r="G5" s="16"/>
      <c r="H5" s="16"/>
      <c r="I5" s="38" t="s">
        <v>2</v>
      </c>
      <c r="J5" s="19">
        <f>IF(J6=0,IF(E9&gt;0,J4*(1-E9),J4/(1+E10)),0)</f>
        <v>0</v>
      </c>
      <c r="K5" s="31"/>
      <c r="L5" s="15">
        <f>IF(L6=0,IF(E9&gt;0,L4*(1-E9),L4/(1+E10)),0)</f>
        <v>0</v>
      </c>
      <c r="M5" s="14"/>
      <c r="N5" s="14"/>
      <c r="O5" s="26"/>
      <c r="P5" s="26"/>
      <c r="Q5" s="26"/>
      <c r="R5" s="26"/>
      <c r="S5" s="26"/>
      <c r="V5" s="26"/>
      <c r="W5" s="26"/>
      <c r="X5" s="26"/>
      <c r="Y5" s="26"/>
      <c r="Z5" s="26"/>
      <c r="AA5" s="26"/>
    </row>
    <row r="6" spans="1:27">
      <c r="A6" s="37"/>
      <c r="B6" s="16"/>
      <c r="C6" s="16"/>
      <c r="D6" s="38" t="s">
        <v>28</v>
      </c>
      <c r="E6" s="3"/>
      <c r="F6" s="16"/>
      <c r="G6" s="16"/>
      <c r="H6" s="16"/>
      <c r="I6" s="38" t="s">
        <v>47</v>
      </c>
      <c r="J6" s="9"/>
      <c r="K6" s="31"/>
      <c r="L6" s="14"/>
      <c r="M6" s="14"/>
      <c r="N6" s="14"/>
      <c r="O6" s="26"/>
      <c r="P6" s="26"/>
      <c r="Q6" s="26"/>
      <c r="R6" s="26"/>
      <c r="S6" s="26"/>
      <c r="V6" s="26"/>
      <c r="W6" s="26"/>
      <c r="X6" s="26"/>
      <c r="Y6" s="26"/>
      <c r="Z6" s="26"/>
      <c r="AA6" s="26"/>
    </row>
    <row r="7" spans="1:27">
      <c r="A7" s="37"/>
      <c r="B7" s="16"/>
      <c r="C7" s="16"/>
      <c r="D7" s="38" t="s">
        <v>3</v>
      </c>
      <c r="E7" s="4"/>
      <c r="F7" s="16"/>
      <c r="G7" s="16"/>
      <c r="H7" s="16"/>
      <c r="I7" s="39" t="s">
        <v>7</v>
      </c>
      <c r="J7" s="5">
        <v>1</v>
      </c>
      <c r="K7" s="31"/>
      <c r="L7" s="14"/>
      <c r="M7" s="14"/>
      <c r="N7" s="14"/>
      <c r="O7" s="26"/>
      <c r="P7" s="26"/>
      <c r="Q7" s="26"/>
      <c r="R7" s="26"/>
      <c r="S7" s="26"/>
      <c r="V7" s="26"/>
      <c r="W7" s="26"/>
      <c r="X7" s="26"/>
      <c r="Y7" s="26"/>
      <c r="Z7" s="26"/>
      <c r="AA7" s="26"/>
    </row>
    <row r="8" spans="1:27">
      <c r="A8" s="41"/>
      <c r="B8" s="42"/>
      <c r="C8" s="42"/>
      <c r="D8" s="39" t="s">
        <v>5</v>
      </c>
      <c r="E8" s="4"/>
      <c r="F8" s="16"/>
      <c r="G8" s="16"/>
      <c r="H8" s="16"/>
      <c r="I8" s="39" t="s">
        <v>9</v>
      </c>
      <c r="J8" s="5">
        <v>1</v>
      </c>
      <c r="K8" s="31"/>
      <c r="L8" s="16"/>
      <c r="M8" s="26"/>
      <c r="N8" s="26"/>
      <c r="O8" s="26"/>
      <c r="P8" s="26"/>
      <c r="Q8" s="26"/>
      <c r="R8" s="26"/>
      <c r="S8" s="43"/>
      <c r="T8" s="44" t="s">
        <v>4</v>
      </c>
      <c r="V8" s="26"/>
      <c r="W8" s="43"/>
      <c r="X8" s="26"/>
      <c r="Y8" s="43"/>
      <c r="Z8" s="26"/>
      <c r="AA8" s="43"/>
    </row>
    <row r="9" spans="1:27">
      <c r="A9" s="41"/>
      <c r="B9" s="42"/>
      <c r="C9" s="42"/>
      <c r="D9" s="38" t="s">
        <v>6</v>
      </c>
      <c r="E9" s="6"/>
      <c r="F9" s="16"/>
      <c r="G9" s="16"/>
      <c r="H9" s="16"/>
      <c r="I9" s="39" t="s">
        <v>10</v>
      </c>
      <c r="J9" s="10">
        <v>0.25</v>
      </c>
      <c r="K9" s="16"/>
      <c r="L9" s="16"/>
      <c r="M9" s="26"/>
      <c r="N9" s="26"/>
      <c r="O9" s="26"/>
      <c r="P9" s="26"/>
      <c r="Q9" s="26"/>
      <c r="R9" s="26"/>
      <c r="S9" s="45">
        <v>1</v>
      </c>
      <c r="T9" s="46">
        <v>1</v>
      </c>
      <c r="V9" s="26"/>
      <c r="W9" s="45"/>
      <c r="X9" s="26"/>
      <c r="Y9" s="45"/>
      <c r="Z9" s="26"/>
      <c r="AA9" s="45"/>
    </row>
    <row r="10" spans="1:27">
      <c r="A10" s="41"/>
      <c r="B10" s="42"/>
      <c r="C10" s="42"/>
      <c r="D10" s="39" t="s">
        <v>8</v>
      </c>
      <c r="E10" s="7"/>
      <c r="F10" s="16"/>
      <c r="G10" s="16"/>
      <c r="H10" s="16"/>
      <c r="I10" s="39" t="s">
        <v>12</v>
      </c>
      <c r="J10" s="47">
        <v>1</v>
      </c>
      <c r="K10" s="16"/>
      <c r="L10" s="16"/>
      <c r="M10" s="26"/>
      <c r="N10" s="26"/>
      <c r="O10" s="26"/>
      <c r="P10" s="26"/>
      <c r="Q10" s="26"/>
      <c r="R10" s="26"/>
      <c r="S10" s="45">
        <v>2</v>
      </c>
      <c r="T10" s="46">
        <v>10</v>
      </c>
      <c r="U10" s="40">
        <v>1</v>
      </c>
      <c r="V10" s="26"/>
      <c r="W10" s="45"/>
      <c r="X10" s="26"/>
      <c r="Y10" s="45"/>
      <c r="Z10" s="26"/>
      <c r="AA10" s="45"/>
    </row>
    <row r="11" spans="1:27">
      <c r="A11" s="41"/>
      <c r="B11" s="42"/>
      <c r="C11" s="42"/>
      <c r="D11" s="42"/>
      <c r="E11" s="42"/>
      <c r="F11" s="16"/>
      <c r="G11" s="16"/>
      <c r="H11" s="16"/>
      <c r="I11" s="42"/>
      <c r="J11" s="48"/>
      <c r="K11" s="16"/>
      <c r="L11" s="16"/>
      <c r="M11" s="26"/>
      <c r="N11" s="26"/>
      <c r="O11" s="26"/>
      <c r="P11" s="26"/>
      <c r="Q11" s="26"/>
      <c r="R11" s="49"/>
      <c r="S11" s="45">
        <v>3</v>
      </c>
      <c r="T11" s="46">
        <v>100</v>
      </c>
      <c r="U11" s="40">
        <v>1</v>
      </c>
      <c r="V11" s="49"/>
      <c r="W11" s="45"/>
      <c r="X11" s="49"/>
      <c r="Y11" s="45"/>
      <c r="Z11" s="49"/>
      <c r="AA11" s="45"/>
    </row>
    <row r="12" spans="1:27">
      <c r="A12" s="50"/>
      <c r="B12" s="51"/>
      <c r="C12" s="51"/>
      <c r="D12" s="52"/>
      <c r="E12" s="52"/>
      <c r="F12" s="53"/>
      <c r="G12" s="53"/>
      <c r="H12" s="51"/>
      <c r="I12" s="54" t="s">
        <v>11</v>
      </c>
      <c r="J12" s="12">
        <v>360</v>
      </c>
      <c r="K12" s="16"/>
      <c r="L12" s="16"/>
      <c r="M12" s="26"/>
      <c r="N12" s="26"/>
      <c r="O12" s="26"/>
      <c r="P12" s="16"/>
      <c r="Q12" s="39"/>
      <c r="R12" s="49"/>
      <c r="S12" s="43"/>
      <c r="T12" s="46">
        <v>1000</v>
      </c>
      <c r="V12" s="49"/>
      <c r="W12" s="43"/>
      <c r="X12" s="49"/>
      <c r="Y12" s="43"/>
      <c r="Z12" s="49"/>
      <c r="AA12" s="43"/>
    </row>
    <row r="13" spans="1:27" ht="14.25" customHeight="1">
      <c r="A13" s="55" t="s">
        <v>32</v>
      </c>
      <c r="B13" s="56"/>
      <c r="C13" s="56"/>
      <c r="D13" s="56"/>
      <c r="E13" s="57"/>
      <c r="F13" s="57"/>
      <c r="G13" s="16"/>
      <c r="H13" s="26"/>
      <c r="I13" s="26"/>
      <c r="J13" s="26"/>
      <c r="K13" s="26"/>
      <c r="L13" s="26"/>
      <c r="M13" s="26"/>
      <c r="N13" s="26"/>
      <c r="O13" s="26"/>
      <c r="P13" s="16"/>
      <c r="Q13" s="39"/>
      <c r="R13" s="49"/>
      <c r="S13" s="26"/>
      <c r="V13" s="49"/>
      <c r="W13" s="26"/>
      <c r="X13" s="49"/>
      <c r="Y13" s="26"/>
      <c r="Z13" s="49"/>
      <c r="AA13" s="26"/>
    </row>
    <row r="14" spans="1:27" ht="13" customHeight="1">
      <c r="A14" s="49"/>
      <c r="B14" s="58"/>
      <c r="C14" s="58"/>
      <c r="D14" s="59" t="s">
        <v>31</v>
      </c>
      <c r="E14" s="12"/>
      <c r="F14" s="49"/>
      <c r="G14" s="16"/>
      <c r="H14" s="60" t="s">
        <v>33</v>
      </c>
      <c r="I14" s="61"/>
      <c r="J14" s="62"/>
      <c r="K14" s="63"/>
      <c r="L14" s="26"/>
      <c r="M14" s="26"/>
      <c r="N14" s="26"/>
      <c r="O14" s="26"/>
      <c r="P14" s="26"/>
      <c r="Q14" s="26"/>
      <c r="R14" s="26"/>
      <c r="S14" s="26"/>
      <c r="V14" s="26"/>
      <c r="W14" s="26"/>
      <c r="X14" s="26"/>
      <c r="Y14" s="26"/>
      <c r="Z14" s="26"/>
      <c r="AA14" s="26"/>
    </row>
    <row r="15" spans="1:27" ht="13" customHeight="1">
      <c r="A15" s="49"/>
      <c r="B15" s="49"/>
      <c r="C15" s="49"/>
      <c r="D15" s="49"/>
      <c r="E15" s="49"/>
      <c r="F15" s="49"/>
      <c r="G15" s="16"/>
      <c r="H15" s="64" t="s">
        <v>50</v>
      </c>
      <c r="I15" s="63"/>
      <c r="J15" s="65"/>
      <c r="K15" s="63"/>
      <c r="L15" s="26"/>
      <c r="M15" s="26"/>
      <c r="N15" s="26"/>
      <c r="O15" s="26"/>
      <c r="P15" s="26"/>
      <c r="Q15" s="26"/>
      <c r="R15" s="26"/>
      <c r="S15" s="26"/>
      <c r="V15" s="26"/>
      <c r="W15" s="26"/>
      <c r="X15" s="26"/>
      <c r="Y15" s="26"/>
      <c r="Z15" s="26"/>
      <c r="AA15" s="26"/>
    </row>
    <row r="16" spans="1:27" ht="13" customHeight="1">
      <c r="A16" s="66" t="s">
        <v>62</v>
      </c>
      <c r="B16" s="49"/>
      <c r="C16" s="49"/>
      <c r="D16" s="49"/>
      <c r="E16" s="67" t="s">
        <v>25</v>
      </c>
      <c r="F16" s="67" t="s">
        <v>24</v>
      </c>
      <c r="G16" s="68"/>
      <c r="H16" s="37"/>
      <c r="I16" s="39" t="s">
        <v>13</v>
      </c>
      <c r="J16" s="11"/>
      <c r="K16" s="16"/>
      <c r="L16" s="56"/>
      <c r="M16" s="26"/>
      <c r="N16" s="26"/>
      <c r="O16" s="26"/>
      <c r="P16" s="26"/>
      <c r="Q16" s="26"/>
      <c r="R16" s="26"/>
      <c r="S16" s="26"/>
      <c r="V16" s="26"/>
      <c r="W16" s="26"/>
      <c r="X16" s="26"/>
      <c r="Y16" s="26"/>
      <c r="Z16" s="26"/>
      <c r="AA16" s="26"/>
    </row>
    <row r="17" spans="1:27" ht="13.75" customHeight="1">
      <c r="A17" s="26"/>
      <c r="B17" s="16"/>
      <c r="C17" s="16"/>
      <c r="D17" s="39" t="s">
        <v>16</v>
      </c>
      <c r="E17" s="9"/>
      <c r="F17" s="18"/>
      <c r="G17" s="68"/>
      <c r="H17" s="37"/>
      <c r="I17" s="39" t="s">
        <v>15</v>
      </c>
      <c r="J17" s="4"/>
      <c r="K17" s="16"/>
      <c r="L17" s="26"/>
      <c r="M17" s="26"/>
      <c r="N17" s="26"/>
      <c r="O17" s="26"/>
      <c r="P17" s="26"/>
      <c r="Q17" s="26"/>
      <c r="R17" s="26"/>
      <c r="S17" s="26"/>
      <c r="V17" s="26"/>
      <c r="W17" s="26"/>
      <c r="X17" s="26"/>
      <c r="Y17" s="26"/>
      <c r="Z17" s="26"/>
      <c r="AA17" s="26"/>
    </row>
    <row r="18" spans="1:27" ht="13.75" customHeight="1">
      <c r="A18" s="26"/>
      <c r="B18" s="16"/>
      <c r="C18" s="16"/>
      <c r="D18" s="39" t="s">
        <v>14</v>
      </c>
      <c r="E18" s="3"/>
      <c r="F18" s="6"/>
      <c r="G18" s="68"/>
      <c r="H18" s="37"/>
      <c r="I18" s="38" t="s">
        <v>49</v>
      </c>
      <c r="J18" s="10"/>
      <c r="K18" s="16"/>
      <c r="L18" s="26"/>
      <c r="M18" s="26"/>
      <c r="N18" s="26"/>
      <c r="O18" s="26"/>
      <c r="P18" s="26"/>
      <c r="Q18" s="26"/>
      <c r="R18" s="26"/>
      <c r="S18" s="26"/>
      <c r="V18" s="26"/>
      <c r="W18" s="26"/>
      <c r="X18" s="26"/>
      <c r="Y18" s="26"/>
      <c r="Z18" s="26"/>
      <c r="AA18" s="26"/>
    </row>
    <row r="19" spans="1:27" ht="13.75" customHeight="1">
      <c r="A19" s="16"/>
      <c r="B19" s="16"/>
      <c r="C19" s="16"/>
      <c r="D19" s="38" t="s">
        <v>29</v>
      </c>
      <c r="E19" s="8"/>
      <c r="F19" s="10"/>
      <c r="G19" s="68"/>
      <c r="H19" s="37"/>
      <c r="I19" s="38" t="s">
        <v>48</v>
      </c>
      <c r="J19" s="213">
        <f>IF((E14-J17)=0,0,((1+J16)^(dager/(E14-J17))-1))</f>
        <v>0</v>
      </c>
      <c r="K19" s="16"/>
      <c r="L19" s="26"/>
      <c r="M19" s="26"/>
      <c r="N19" s="26"/>
      <c r="O19" s="26"/>
      <c r="P19" s="26"/>
      <c r="Q19" s="26"/>
      <c r="R19" s="26"/>
      <c r="S19" s="26"/>
      <c r="V19" s="26"/>
      <c r="W19" s="26"/>
      <c r="X19" s="26"/>
      <c r="Y19" s="26"/>
      <c r="Z19" s="26"/>
      <c r="AA19" s="26"/>
    </row>
    <row r="20" spans="1:27" ht="13.75" customHeight="1">
      <c r="A20" s="16"/>
      <c r="B20" s="16"/>
      <c r="C20" s="16"/>
      <c r="D20" s="38"/>
      <c r="E20" s="38"/>
      <c r="F20" s="38"/>
      <c r="G20" s="68"/>
      <c r="H20" s="69" t="str">
        <f>IF(J16=0,"","Du 'taper' "&amp;ROUND((J19-J18)*100,1)&amp;" % ved å velge leverandørkreditt")</f>
        <v/>
      </c>
      <c r="I20" s="52"/>
      <c r="J20" s="70"/>
      <c r="K20" s="26"/>
      <c r="L20" s="26"/>
      <c r="M20" s="26"/>
      <c r="N20" s="26"/>
      <c r="O20" s="26"/>
      <c r="P20" s="26"/>
      <c r="Q20" s="26"/>
      <c r="R20" s="26"/>
      <c r="S20" s="26"/>
      <c r="V20" s="26"/>
      <c r="W20" s="26"/>
      <c r="X20" s="26"/>
      <c r="Y20" s="26"/>
      <c r="Z20" s="26"/>
      <c r="AA20" s="26"/>
    </row>
    <row r="21" spans="1:27" ht="13.75" customHeight="1">
      <c r="A21" s="71" t="s">
        <v>63</v>
      </c>
      <c r="B21" s="16"/>
      <c r="C21" s="16"/>
      <c r="D21" s="38"/>
      <c r="E21" s="72"/>
      <c r="F21" s="73"/>
      <c r="G21" s="68"/>
      <c r="H21" s="16"/>
      <c r="I21" s="38"/>
      <c r="J21" s="38"/>
      <c r="K21" s="73"/>
      <c r="L21" s="26"/>
      <c r="M21" s="26"/>
      <c r="N21" s="26"/>
      <c r="O21" s="26"/>
      <c r="P21" s="26"/>
      <c r="Q21" s="26"/>
      <c r="R21" s="26"/>
      <c r="S21" s="26"/>
      <c r="V21" s="26"/>
      <c r="W21" s="26"/>
      <c r="X21" s="26"/>
      <c r="Y21" s="26"/>
      <c r="Z21" s="26"/>
      <c r="AA21" s="26"/>
    </row>
    <row r="22" spans="1:27" ht="13.75" customHeight="1">
      <c r="A22" s="16"/>
      <c r="B22" s="49"/>
      <c r="C22" s="67" t="s">
        <v>24</v>
      </c>
      <c r="D22" s="68"/>
      <c r="E22" s="49"/>
      <c r="F22" s="49"/>
      <c r="G22" s="49"/>
      <c r="H22" s="16"/>
      <c r="I22" s="38"/>
      <c r="J22" s="38"/>
      <c r="K22" s="73"/>
      <c r="L22" s="26"/>
      <c r="M22" s="26"/>
      <c r="N22" s="26"/>
      <c r="O22" s="26"/>
      <c r="P22" s="26"/>
      <c r="Q22" s="26"/>
      <c r="R22" s="26"/>
      <c r="S22" s="26"/>
      <c r="V22" s="26"/>
      <c r="W22" s="26"/>
      <c r="X22" s="26"/>
      <c r="Y22" s="26"/>
      <c r="Z22" s="26"/>
      <c r="AA22" s="26"/>
    </row>
    <row r="23" spans="1:27" ht="13.75" customHeight="1">
      <c r="A23" s="16"/>
      <c r="B23" s="59" t="s">
        <v>51</v>
      </c>
      <c r="C23" s="18"/>
      <c r="D23" s="74" t="s">
        <v>52</v>
      </c>
      <c r="E23" s="49"/>
      <c r="F23" s="49"/>
      <c r="G23" s="49"/>
      <c r="H23" s="16"/>
      <c r="I23" s="38"/>
      <c r="J23" s="38"/>
      <c r="K23" s="73"/>
      <c r="L23" s="26"/>
      <c r="M23" s="26"/>
      <c r="N23" s="26"/>
      <c r="O23" s="26"/>
      <c r="P23" s="26"/>
      <c r="Q23" s="26"/>
      <c r="R23" s="26"/>
      <c r="S23" s="26"/>
      <c r="V23" s="26"/>
      <c r="W23" s="26"/>
      <c r="X23" s="26"/>
      <c r="Y23" s="26"/>
      <c r="Z23" s="26"/>
      <c r="AA23" s="26"/>
    </row>
    <row r="24" spans="1:27" ht="13.75" customHeight="1">
      <c r="A24" s="26"/>
      <c r="B24" s="59" t="s">
        <v>53</v>
      </c>
      <c r="C24" s="10"/>
      <c r="D24" s="74" t="s">
        <v>30</v>
      </c>
      <c r="E24" s="49"/>
      <c r="F24" s="49"/>
      <c r="G24" s="49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V24" s="26"/>
      <c r="W24" s="26"/>
      <c r="X24" s="26"/>
      <c r="Y24" s="26"/>
      <c r="Z24" s="26"/>
      <c r="AA24" s="26"/>
    </row>
    <row r="25" spans="1:27" ht="13.75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26"/>
      <c r="M25" s="26"/>
      <c r="N25" s="26"/>
      <c r="O25" s="26"/>
      <c r="P25" s="26"/>
      <c r="Q25" s="26"/>
      <c r="R25" s="26"/>
      <c r="S25" s="26"/>
      <c r="V25" s="26"/>
      <c r="W25" s="26"/>
      <c r="X25" s="26"/>
      <c r="Y25" s="26"/>
      <c r="Z25" s="26"/>
      <c r="AA25" s="26"/>
    </row>
    <row r="26" spans="1:27">
      <c r="A26" s="177" t="s">
        <v>27</v>
      </c>
      <c r="B26" s="178"/>
      <c r="C26" s="178"/>
      <c r="D26" s="178"/>
      <c r="E26" s="179" t="s">
        <v>17</v>
      </c>
      <c r="F26" s="180" t="s">
        <v>18</v>
      </c>
      <c r="G26" s="49"/>
      <c r="H26" s="177" t="s">
        <v>41</v>
      </c>
      <c r="I26" s="201"/>
      <c r="J26" s="201"/>
      <c r="K26" s="179" t="s">
        <v>17</v>
      </c>
      <c r="L26" s="180" t="s">
        <v>18</v>
      </c>
      <c r="M26" s="26"/>
      <c r="N26" s="26"/>
      <c r="O26" s="26"/>
      <c r="P26" s="26"/>
      <c r="Q26" s="26"/>
      <c r="R26" s="26"/>
      <c r="S26" s="26"/>
      <c r="V26" s="26"/>
      <c r="W26" s="26"/>
      <c r="X26" s="26"/>
      <c r="Y26" s="26"/>
      <c r="Z26" s="26"/>
      <c r="AA26" s="26"/>
    </row>
    <row r="27" spans="1:27">
      <c r="A27" s="181" t="s">
        <v>37</v>
      </c>
      <c r="B27" s="182"/>
      <c r="C27" s="182"/>
      <c r="D27" s="182"/>
      <c r="E27" s="183"/>
      <c r="F27" s="184"/>
      <c r="G27" s="49"/>
      <c r="H27" s="209" t="s">
        <v>34</v>
      </c>
      <c r="I27" s="197"/>
      <c r="J27" s="197"/>
      <c r="K27" s="194"/>
      <c r="L27" s="195"/>
      <c r="M27" s="26"/>
      <c r="N27" s="26"/>
      <c r="O27" s="26"/>
      <c r="P27" s="26"/>
      <c r="Q27" s="26"/>
      <c r="R27" s="26"/>
      <c r="S27" s="26"/>
      <c r="V27" s="26"/>
      <c r="W27" s="26"/>
      <c r="X27" s="26"/>
      <c r="Y27" s="26"/>
      <c r="Z27" s="26"/>
      <c r="AA27" s="26"/>
    </row>
    <row r="28" spans="1:27">
      <c r="A28" s="185" t="str">
        <f>D5</f>
        <v>Anleggsmidler (bygninger, maskiner, biler mv):</v>
      </c>
      <c r="B28" s="186"/>
      <c r="C28" s="186"/>
      <c r="D28" s="186"/>
      <c r="E28" s="187">
        <f>ROUND(E5,-J10+1)</f>
        <v>0</v>
      </c>
      <c r="F28" s="188" t="str">
        <f>IF($E$37=0,"",E28/$E$37)</f>
        <v/>
      </c>
      <c r="G28" s="49"/>
      <c r="H28" s="196" t="s">
        <v>43</v>
      </c>
      <c r="I28" s="197"/>
      <c r="J28" s="197"/>
      <c r="K28" s="194">
        <f>IF(C24=0,IF(F17&gt;0,$E$37*F17,E17),E37*C24)</f>
        <v>0</v>
      </c>
      <c r="L28" s="195" t="str">
        <f>IF($E$37=0,"",K28/$E$37)</f>
        <v/>
      </c>
      <c r="M28" s="229"/>
      <c r="N28" s="229"/>
      <c r="O28" s="26"/>
      <c r="P28" s="26"/>
      <c r="Q28" s="26"/>
      <c r="R28" s="26"/>
      <c r="S28" s="26"/>
      <c r="V28" s="26"/>
      <c r="W28" s="26"/>
      <c r="X28" s="26"/>
      <c r="Y28" s="26"/>
      <c r="Z28" s="26"/>
      <c r="AA28" s="26"/>
    </row>
    <row r="29" spans="1:27" s="76" customFormat="1">
      <c r="A29" s="181" t="s">
        <v>39</v>
      </c>
      <c r="B29" s="189"/>
      <c r="C29" s="189"/>
      <c r="D29" s="189"/>
      <c r="E29" s="190">
        <f>SUM(E28)</f>
        <v>0</v>
      </c>
      <c r="F29" s="191" t="str">
        <f>IF($E$37=0,"",E29/$E$37)</f>
        <v/>
      </c>
      <c r="G29" s="49"/>
      <c r="H29" s="185" t="s">
        <v>44</v>
      </c>
      <c r="I29" s="198"/>
      <c r="J29" s="198"/>
      <c r="K29" s="187">
        <f>IF(C23=0,IF(F18&gt;0,$E$37*F18,E18),K30-K28)</f>
        <v>0</v>
      </c>
      <c r="L29" s="188" t="str">
        <f>IF($E$37=0,"",K29/$E$37)</f>
        <v/>
      </c>
      <c r="M29" s="229"/>
      <c r="N29" s="229"/>
      <c r="O29" s="75"/>
      <c r="P29" s="75"/>
      <c r="Q29" s="75"/>
      <c r="R29" s="75"/>
      <c r="S29" s="75"/>
      <c r="V29" s="75"/>
      <c r="W29" s="75"/>
      <c r="X29" s="75"/>
      <c r="Y29" s="75"/>
      <c r="Z29" s="75"/>
      <c r="AA29" s="75"/>
    </row>
    <row r="30" spans="1:27" s="76" customFormat="1">
      <c r="A30" s="181"/>
      <c r="B30" s="189"/>
      <c r="C30" s="189"/>
      <c r="D30" s="189"/>
      <c r="E30" s="190"/>
      <c r="F30" s="192"/>
      <c r="G30" s="49"/>
      <c r="H30" s="181" t="s">
        <v>36</v>
      </c>
      <c r="I30" s="197"/>
      <c r="J30" s="197"/>
      <c r="K30" s="190">
        <f>IF(C23=0,SUM(K28:K29),E29+E33*C23)</f>
        <v>0</v>
      </c>
      <c r="L30" s="192" t="str">
        <f>IF($E$37=0,"",K30/$E$37)</f>
        <v/>
      </c>
      <c r="M30" s="229"/>
      <c r="N30" s="229"/>
      <c r="O30" s="75"/>
      <c r="P30" s="75"/>
      <c r="Q30" s="75"/>
      <c r="R30" s="75"/>
      <c r="S30" s="75"/>
      <c r="V30" s="75"/>
      <c r="W30" s="75"/>
      <c r="X30" s="75"/>
      <c r="Y30" s="75"/>
      <c r="Z30" s="75"/>
      <c r="AA30" s="75"/>
    </row>
    <row r="31" spans="1:27">
      <c r="A31" s="181" t="s">
        <v>38</v>
      </c>
      <c r="B31" s="193"/>
      <c r="C31" s="193"/>
      <c r="D31" s="193"/>
      <c r="E31" s="194"/>
      <c r="F31" s="195"/>
      <c r="G31" s="49"/>
      <c r="H31" s="181"/>
      <c r="I31" s="197"/>
      <c r="J31" s="197"/>
      <c r="K31" s="194"/>
      <c r="L31" s="195"/>
      <c r="M31" s="229"/>
      <c r="N31" s="229"/>
      <c r="O31" s="26"/>
      <c r="P31" s="26"/>
      <c r="Q31" s="26"/>
      <c r="R31" s="26"/>
      <c r="S31" s="26"/>
      <c r="V31" s="26"/>
      <c r="W31" s="26"/>
      <c r="X31" s="26"/>
      <c r="Y31" s="26"/>
      <c r="Z31" s="26"/>
      <c r="AA31" s="26"/>
    </row>
    <row r="32" spans="1:27">
      <c r="A32" s="196" t="str">
        <f>D6</f>
        <v>Betalingsmidler (likviditet):</v>
      </c>
      <c r="B32" s="193"/>
      <c r="C32" s="193"/>
      <c r="D32" s="193"/>
      <c r="E32" s="194">
        <f>ROUND(E6,-J10+1)</f>
        <v>0</v>
      </c>
      <c r="F32" s="195" t="str">
        <f>IF($E$37=0,"",E32/$E$37)</f>
        <v/>
      </c>
      <c r="G32" s="49"/>
      <c r="H32" s="209" t="s">
        <v>35</v>
      </c>
      <c r="I32" s="197"/>
      <c r="J32" s="197"/>
      <c r="K32" s="194"/>
      <c r="L32" s="195"/>
      <c r="M32" s="229"/>
      <c r="N32" s="229"/>
      <c r="O32" s="26"/>
      <c r="P32" s="26"/>
      <c r="Q32" s="26"/>
      <c r="R32" s="26"/>
      <c r="S32" s="26"/>
      <c r="V32" s="26"/>
      <c r="W32" s="26"/>
      <c r="X32" s="26"/>
      <c r="Y32" s="26"/>
      <c r="Z32" s="26"/>
      <c r="AA32" s="26"/>
    </row>
    <row r="33" spans="1:27">
      <c r="A33" s="196" t="s">
        <v>19</v>
      </c>
      <c r="B33" s="193"/>
      <c r="C33" s="193"/>
      <c r="D33" s="197" t="str">
        <f>IF(E33=0,"",IF(L5&gt;0,TEXT(L5,"#")&amp;"*"&amp;TEXT(R4,"#")&amp;"*"&amp;TEXT(E7,"#")&amp;"/"&amp;dager,IF(J5&gt;0,TEXT(J5,"#")&amp;"*"&amp;TEXT(E7,"#")&amp;"/"&amp;dager,IF(L6&gt;0,TEXT(L6,"#")&amp;"*"&amp;TEXT(R4,"#")&amp;"*"&amp;TEXT(E7,"#")&amp;"/"&amp;dager,IF(J6&gt;0,TEXT(J6,"#")&amp;"*"&amp;TEXT(E7,"#")&amp;"/"&amp;dager,"")))))</f>
        <v/>
      </c>
      <c r="E33" s="194">
        <f>ROUND(IF(L5&gt;0,L5*R4*E7/dager,IF(J5&gt;0,J5*E7/dager,IF(L6&gt;0,L6*R4*E7/dager,IF(J6&gt;0,J6*E7/dager,0)))),-J10+1)</f>
        <v>0</v>
      </c>
      <c r="F33" s="195" t="str">
        <f>IF($E$37=0,"",E33/$E$37)</f>
        <v/>
      </c>
      <c r="G33" s="49"/>
      <c r="H33" s="196" t="s">
        <v>45</v>
      </c>
      <c r="I33" s="197"/>
      <c r="J33" s="197" t="str">
        <f>IF(K33=0,"",IF(L5&gt;0,TEXT(L5,"#")&amp;"*"&amp;TEXT(R4,"#")&amp;"*"&amp;TEXT(J8,"0,00#")&amp;"*"&amp;TEXT(E14,"#")&amp;"/"&amp;dager&amp;"*"&amp;TEXT(1+J9,"#,0#"),IF((J5+J6)=0,TEXT(L6,"#")&amp;"*"&amp;TEXT(R4,"#")&amp;"*"&amp;TEXT(J8,"0,00#")&amp;"*"&amp;TEXT(E14,"#")&amp;"/"&amp;dager&amp;"*"&amp;TEXT(1+J9,"#,0#"),TEXT((J5+J6),"#")&amp;"*"&amp;TEXT(J8,"0,00#")&amp;"*"&amp;TEXT(E14,"#")&amp;"/"&amp;dager&amp;"*"&amp;TEXT(1+J9,"#,0#"))))</f>
        <v/>
      </c>
      <c r="K33" s="194">
        <f>ROUND(IF(L5&gt;0,L5*R4*(1+J9)*J8*E14/dager,IF((J5+J6)=0,L6*R4*E14/dager*(1+J9)*J8,(J5+J6)*E14/dager*(1+J9)*J8)),-J10+1)</f>
        <v>0</v>
      </c>
      <c r="L33" s="195" t="str">
        <f>IF($E$37=0,"",K33/$E$37)</f>
        <v/>
      </c>
      <c r="M33" s="229"/>
      <c r="N33" s="229"/>
      <c r="O33" s="26"/>
      <c r="P33" s="26"/>
      <c r="Q33" s="26"/>
      <c r="R33" s="26"/>
      <c r="S33" s="26"/>
      <c r="V33" s="26"/>
      <c r="W33" s="26"/>
      <c r="X33" s="26"/>
      <c r="Y33" s="26"/>
      <c r="Z33" s="26"/>
      <c r="AA33" s="26"/>
    </row>
    <row r="34" spans="1:27">
      <c r="A34" s="185" t="s">
        <v>20</v>
      </c>
      <c r="B34" s="186"/>
      <c r="C34" s="186"/>
      <c r="D34" s="198" t="str">
        <f>IF(E34=0,"",(IF(L4&gt;0,TEXT(L4,"#")&amp;"*"&amp;TEXT(R4,"#")&amp;"*"&amp;TEXT(J7,"0,00#")&amp;"*"&amp;TEXT(E8,"#")&amp;"/"&amp;dager&amp;"*"&amp;TEXT(1+J9,"#,0#"),IF(J4&gt;0,TEXT(J4,"#")&amp;"*"&amp;TEXT(J7,"0,00#")&amp;"*"&amp;TEXT(E8,"#")&amp;"/"&amp;dager&amp;"*"&amp;TEXT(1+J9,"#,0#"),TEXT(L6,"#")&amp;"*"&amp;TEXT(1+E10,",00#")&amp;"*"&amp;TEXT(R4,"#")&amp;"*"&amp;TEXT(J7,"0,00#")&amp;"*"&amp;TEXT(E8,"#")&amp;"/"&amp;dager&amp;"*"&amp;TEXT(1+J9,"#,0#")))))</f>
        <v/>
      </c>
      <c r="E34" s="187">
        <f>ROUND(IF(L4&gt;0,L4*R4*J7*E8/dager*(1+J9),IF(J4&gt;0,J4*J7*E8/dager*(1+J9),L6*(1+E10)*R4*J7*E8/dager*(1+J9))),-J10+1)</f>
        <v>0</v>
      </c>
      <c r="F34" s="188" t="str">
        <f>IF($E$37=0,"",E34/$E$37)</f>
        <v/>
      </c>
      <c r="G34" s="49"/>
      <c r="H34" s="210" t="s">
        <v>46</v>
      </c>
      <c r="I34" s="198"/>
      <c r="J34" s="198"/>
      <c r="K34" s="187">
        <f>IF(C23=0,IF(F19&gt;0,$E$37*F19,E19),E37-K30-K33)</f>
        <v>0</v>
      </c>
      <c r="L34" s="230" t="str">
        <f>IF($E$37=0,"",K34/$E$37)</f>
        <v/>
      </c>
      <c r="M34" s="229"/>
      <c r="N34" s="231" t="str">
        <f>IF(K$34&lt;0,"1) Melding:","")</f>
        <v/>
      </c>
      <c r="O34" s="26"/>
      <c r="P34" s="26"/>
      <c r="Q34" s="26"/>
      <c r="R34" s="26"/>
      <c r="S34" s="26"/>
      <c r="V34" s="26"/>
      <c r="W34" s="26"/>
      <c r="X34" s="26"/>
      <c r="Y34" s="26"/>
      <c r="Z34" s="26"/>
      <c r="AA34" s="26"/>
    </row>
    <row r="35" spans="1:27">
      <c r="A35" s="199" t="s">
        <v>40</v>
      </c>
      <c r="B35" s="200"/>
      <c r="C35" s="200"/>
      <c r="D35" s="201"/>
      <c r="E35" s="202">
        <f>SUM(E32:E34)</f>
        <v>0</v>
      </c>
      <c r="F35" s="203" t="str">
        <f>IF($E$37=0,"",E35/$E$37)</f>
        <v/>
      </c>
      <c r="G35" s="49"/>
      <c r="H35" s="181" t="s">
        <v>42</v>
      </c>
      <c r="I35" s="197"/>
      <c r="J35" s="197"/>
      <c r="K35" s="190">
        <f>SUM(K33:K34)</f>
        <v>0</v>
      </c>
      <c r="L35" s="192" t="str">
        <f>IF($E$37=0,"",K35/$E$37)</f>
        <v/>
      </c>
      <c r="M35" s="229"/>
      <c r="N35" s="229" t="str">
        <f>IF(K$34&lt;0,"Negativt beløp betyr overfinansiering dvs. for mye finansiering.","")</f>
        <v/>
      </c>
      <c r="O35" s="26"/>
      <c r="P35" s="26"/>
      <c r="Q35" s="26"/>
      <c r="R35" s="26"/>
      <c r="S35" s="26"/>
      <c r="V35" s="26"/>
      <c r="W35" s="26"/>
      <c r="X35" s="26"/>
      <c r="Y35" s="26"/>
      <c r="Z35" s="26"/>
      <c r="AA35" s="26"/>
    </row>
    <row r="36" spans="1:27">
      <c r="A36" s="196"/>
      <c r="B36" s="193"/>
      <c r="C36" s="193"/>
      <c r="D36" s="197"/>
      <c r="E36" s="194"/>
      <c r="F36" s="195"/>
      <c r="G36" s="49"/>
      <c r="H36" s="211"/>
      <c r="I36" s="197"/>
      <c r="J36" s="197"/>
      <c r="K36" s="194"/>
      <c r="L36" s="195"/>
      <c r="M36" s="229"/>
      <c r="N36" s="229" t="str">
        <f>IF(K$34&lt;0,"Kravene til langsiktig finansiering fører i dette tilfellet til at bedriften får","")</f>
        <v/>
      </c>
      <c r="O36" s="26"/>
      <c r="P36" s="26"/>
      <c r="Q36" s="26"/>
      <c r="R36" s="26"/>
      <c r="S36" s="26"/>
      <c r="V36" s="26"/>
      <c r="W36" s="26"/>
      <c r="X36" s="26"/>
      <c r="Y36" s="26"/>
      <c r="Z36" s="26"/>
      <c r="AA36" s="26"/>
    </row>
    <row r="37" spans="1:27" s="78" customFormat="1">
      <c r="A37" s="204" t="s">
        <v>21</v>
      </c>
      <c r="B37" s="205"/>
      <c r="C37" s="205"/>
      <c r="D37" s="206"/>
      <c r="E37" s="207">
        <f>+E29+E35</f>
        <v>0</v>
      </c>
      <c r="F37" s="208" t="str">
        <f>IF($E$37=0,"",E37/$E$37)</f>
        <v/>
      </c>
      <c r="G37" s="49"/>
      <c r="H37" s="212" t="s">
        <v>22</v>
      </c>
      <c r="I37" s="206"/>
      <c r="J37" s="206"/>
      <c r="K37" s="207">
        <f>K30+K35</f>
        <v>0</v>
      </c>
      <c r="L37" s="208" t="str">
        <f>IF(E37=0,"",K37/E37)</f>
        <v/>
      </c>
      <c r="M37" s="26"/>
      <c r="N37" s="229" t="str">
        <f>IF(K$34&lt;0,"en postiv kassekreditt. Vurder å benytte alt. 1 og registrer data manuelt","")</f>
        <v/>
      </c>
      <c r="O37" s="77"/>
      <c r="P37" s="77"/>
      <c r="Q37" s="77"/>
      <c r="R37" s="77"/>
      <c r="S37" s="77"/>
      <c r="V37" s="77"/>
      <c r="W37" s="77"/>
      <c r="X37" s="77"/>
      <c r="Y37" s="77"/>
      <c r="Z37" s="77"/>
      <c r="AA37" s="77"/>
    </row>
    <row r="38" spans="1:27" s="78" customForma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26"/>
      <c r="N38" s="229" t="str">
        <f>IF(K$34&lt;0,"eller kommenter forholdet når du begrunner planen.","")</f>
        <v/>
      </c>
      <c r="O38" s="77"/>
      <c r="P38" s="77"/>
      <c r="Q38" s="77"/>
      <c r="R38" s="77"/>
      <c r="S38" s="77"/>
      <c r="V38" s="77"/>
      <c r="W38" s="77"/>
      <c r="X38" s="77"/>
      <c r="Y38" s="77"/>
      <c r="Z38" s="77"/>
      <c r="AA38" s="77"/>
    </row>
    <row r="39" spans="1:27">
      <c r="A39" s="49"/>
      <c r="B39" s="49"/>
      <c r="C39" s="49"/>
      <c r="D39" s="49"/>
      <c r="E39" s="49"/>
      <c r="F39" s="49"/>
      <c r="G39" s="49"/>
      <c r="H39" s="214" t="s">
        <v>23</v>
      </c>
      <c r="I39" s="215"/>
      <c r="J39" s="215"/>
      <c r="K39" s="216">
        <f>+E37-K37</f>
        <v>0</v>
      </c>
      <c r="L39" s="217" t="str">
        <f>IF($E$37=0,"",K39/$E$37)</f>
        <v/>
      </c>
      <c r="M39" s="26"/>
      <c r="N39" s="26"/>
      <c r="O39" s="26"/>
      <c r="P39" s="26"/>
      <c r="Q39" s="26"/>
      <c r="R39" s="26"/>
      <c r="S39" s="26"/>
      <c r="V39" s="26"/>
      <c r="W39" s="26"/>
      <c r="X39" s="26"/>
      <c r="Y39" s="26"/>
      <c r="Z39" s="26"/>
      <c r="AA39" s="26"/>
    </row>
    <row r="40" spans="1:27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V40" s="26"/>
      <c r="W40" s="26"/>
      <c r="X40" s="26"/>
      <c r="Y40" s="26"/>
      <c r="Z40" s="26"/>
      <c r="AA40" s="26"/>
    </row>
    <row r="41" spans="1:27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V41" s="26"/>
      <c r="W41" s="26"/>
      <c r="X41" s="26"/>
      <c r="Y41" s="26"/>
      <c r="Z41" s="26"/>
      <c r="AA41" s="26"/>
    </row>
    <row r="42" spans="1:27">
      <c r="A42" s="177" t="s">
        <v>61</v>
      </c>
      <c r="B42" s="200"/>
      <c r="C42" s="200"/>
      <c r="D42" s="200"/>
      <c r="E42" s="200"/>
      <c r="F42" s="200"/>
      <c r="G42" s="218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V42" s="26"/>
      <c r="W42" s="26"/>
      <c r="X42" s="26"/>
      <c r="Y42" s="26"/>
      <c r="Z42" s="26"/>
      <c r="AA42" s="26"/>
    </row>
    <row r="43" spans="1:27">
      <c r="A43" s="219" t="s">
        <v>54</v>
      </c>
      <c r="B43" s="182"/>
      <c r="C43" s="182" t="s">
        <v>55</v>
      </c>
      <c r="D43" s="220"/>
      <c r="E43" s="193"/>
      <c r="F43" s="193"/>
      <c r="G43" s="221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V43" s="26"/>
      <c r="W43" s="26"/>
      <c r="X43" s="26"/>
      <c r="Y43" s="26"/>
      <c r="Z43" s="26"/>
      <c r="AA43" s="26"/>
    </row>
    <row r="44" spans="1:27">
      <c r="A44" s="196" t="s">
        <v>56</v>
      </c>
      <c r="B44" s="222" t="str">
        <f>IF(K35=0,"",E35/K35)</f>
        <v/>
      </c>
      <c r="C44" s="193" t="s">
        <v>57</v>
      </c>
      <c r="D44" s="220"/>
      <c r="E44" s="193"/>
      <c r="F44" s="194">
        <f>E35-K35</f>
        <v>0</v>
      </c>
      <c r="G44" s="221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V44" s="26"/>
      <c r="W44" s="26"/>
      <c r="X44" s="26"/>
      <c r="Y44" s="26"/>
      <c r="Z44" s="26"/>
      <c r="AA44" s="26"/>
    </row>
    <row r="45" spans="1:27">
      <c r="A45" s="196" t="s">
        <v>58</v>
      </c>
      <c r="B45" s="222" t="str">
        <f>IF(K35=0,"",(E35-E33)/K35)</f>
        <v/>
      </c>
      <c r="C45" s="193" t="s">
        <v>59</v>
      </c>
      <c r="D45" s="220"/>
      <c r="E45" s="193"/>
      <c r="F45" s="223" t="str">
        <f>IF(E33=0,"",F44/E33)</f>
        <v/>
      </c>
      <c r="G45" s="221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V45" s="26"/>
      <c r="W45" s="26"/>
      <c r="X45" s="26"/>
      <c r="Y45" s="26"/>
      <c r="Z45" s="26"/>
      <c r="AA45" s="26"/>
    </row>
    <row r="46" spans="1:27">
      <c r="A46" s="196"/>
      <c r="B46" s="222"/>
      <c r="C46" s="193" t="s">
        <v>67</v>
      </c>
      <c r="D46" s="220"/>
      <c r="E46" s="193"/>
      <c r="F46" s="223" t="str">
        <f>IF((E29+E33/2)=0,"",K30/(E29+E33/2))</f>
        <v/>
      </c>
      <c r="G46" s="221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V46" s="26"/>
      <c r="W46" s="26"/>
      <c r="X46" s="26"/>
      <c r="Y46" s="26"/>
      <c r="Z46" s="26"/>
      <c r="AA46" s="26"/>
    </row>
    <row r="47" spans="1:27">
      <c r="A47" s="185"/>
      <c r="B47" s="224"/>
      <c r="C47" s="186" t="s">
        <v>60</v>
      </c>
      <c r="D47" s="225"/>
      <c r="E47" s="186"/>
      <c r="F47" s="226" t="str">
        <f>IF(E37=0,"",K28/E37)</f>
        <v/>
      </c>
      <c r="G47" s="227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V47" s="26"/>
      <c r="W47" s="26"/>
      <c r="X47" s="26"/>
      <c r="Y47" s="26"/>
      <c r="Z47" s="26"/>
      <c r="AA47" s="26"/>
    </row>
    <row r="48" spans="1:27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V48" s="26"/>
      <c r="W48" s="26"/>
      <c r="X48" s="26"/>
      <c r="Y48" s="26"/>
      <c r="Z48" s="26"/>
      <c r="AA48" s="26"/>
    </row>
    <row r="49" spans="1:27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V49" s="26"/>
      <c r="W49" s="26"/>
      <c r="X49" s="26"/>
      <c r="Y49" s="26"/>
      <c r="Z49" s="26"/>
      <c r="AA49" s="26"/>
    </row>
    <row r="50" spans="1:27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V50" s="26"/>
      <c r="W50" s="26"/>
      <c r="X50" s="26"/>
      <c r="Y50" s="26"/>
      <c r="Z50" s="26"/>
      <c r="AA50" s="26"/>
    </row>
    <row r="51" spans="1:27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V51" s="26"/>
      <c r="W51" s="26"/>
      <c r="X51" s="26"/>
      <c r="Y51" s="26"/>
      <c r="Z51" s="26"/>
      <c r="AA51" s="26"/>
    </row>
    <row r="52" spans="1:27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V52" s="26"/>
      <c r="W52" s="26"/>
      <c r="X52" s="26"/>
      <c r="Y52" s="26"/>
      <c r="Z52" s="26"/>
      <c r="AA52" s="26"/>
    </row>
    <row r="68" spans="1:27">
      <c r="A68" s="27" t="str">
        <f>"Navn/oppgavenummer: "&amp;IF(E3=0,"",E3)</f>
        <v xml:space="preserve">Navn/oppgavenummer: </v>
      </c>
    </row>
    <row r="70" spans="1:27" s="82" customFormat="1" ht="26.25" customHeight="1">
      <c r="A70" s="79" t="str">
        <f>IF(A2=0,"",A2&amp;"")</f>
        <v>Beregning av kapitalbehov og oppsett av finansieringsplan</v>
      </c>
      <c r="B70" s="80"/>
      <c r="C70" s="80"/>
      <c r="D70" s="80"/>
      <c r="E70" s="80"/>
      <c r="F70" s="80"/>
      <c r="G70" s="80"/>
      <c r="H70" s="81"/>
      <c r="I70" s="81"/>
      <c r="J70" s="81"/>
      <c r="K70" s="81" t="str">
        <f>IF(K2=0,"",K2&amp;"")</f>
        <v/>
      </c>
      <c r="L70" s="81" t="str">
        <f>IF(L2=0,"",L2&amp;"")</f>
        <v/>
      </c>
      <c r="N70" s="82" t="str">
        <f>IF(N2=0,"",N2&amp;"")</f>
        <v/>
      </c>
    </row>
    <row r="71" spans="1:27" s="82" customFormat="1">
      <c r="A71" s="83" t="str">
        <f t="shared" ref="A71:A89" si="0">IF(A4=0,"",A4)</f>
        <v>Inndata for beregning av kapitalbehov</v>
      </c>
      <c r="B71" s="84"/>
      <c r="C71" s="84"/>
      <c r="D71" s="85" t="str">
        <f t="shared" ref="D71:E82" si="1">IF(D4=0,"",D4)</f>
        <v/>
      </c>
      <c r="E71" s="85" t="str">
        <f t="shared" si="1"/>
        <v/>
      </c>
      <c r="F71" s="84"/>
      <c r="G71" s="86"/>
      <c r="H71" s="84"/>
      <c r="I71" s="87" t="str">
        <f t="shared" ref="I71:L80" si="2">IF(I4=0,"",I4)</f>
        <v>Forventet omsetning (salg) ekskl mva:</v>
      </c>
      <c r="J71" s="88" t="str">
        <f t="shared" si="2"/>
        <v/>
      </c>
      <c r="K71" s="89" t="str">
        <f t="shared" si="2"/>
        <v/>
      </c>
      <c r="L71" s="21" t="str">
        <f t="shared" si="2"/>
        <v/>
      </c>
      <c r="M71" s="21"/>
      <c r="N71" s="21" t="str">
        <f t="shared" ref="N71:N80" si="3">IF(N4=0,"",N4)</f>
        <v/>
      </c>
    </row>
    <row r="72" spans="1:27" s="82" customFormat="1">
      <c r="A72" s="90" t="str">
        <f t="shared" si="0"/>
        <v/>
      </c>
      <c r="B72" s="24"/>
      <c r="C72" s="24"/>
      <c r="D72" s="91" t="str">
        <f t="shared" si="1"/>
        <v>Anleggsmidler (bygninger, maskiner, biler mv):</v>
      </c>
      <c r="E72" s="92" t="str">
        <f t="shared" si="1"/>
        <v/>
      </c>
      <c r="F72" s="24"/>
      <c r="G72" s="24"/>
      <c r="H72" s="24"/>
      <c r="I72" s="91" t="str">
        <f t="shared" si="2"/>
        <v>Beregnet inntakskost/varekostnad:</v>
      </c>
      <c r="J72" s="22" t="str">
        <f t="shared" si="2"/>
        <v/>
      </c>
      <c r="K72" s="89" t="str">
        <f t="shared" si="2"/>
        <v/>
      </c>
      <c r="L72" s="23" t="str">
        <f t="shared" si="2"/>
        <v/>
      </c>
      <c r="M72" s="21"/>
      <c r="N72" s="21" t="str">
        <f t="shared" si="3"/>
        <v/>
      </c>
    </row>
    <row r="73" spans="1:27" s="82" customFormat="1">
      <c r="A73" s="90" t="str">
        <f t="shared" si="0"/>
        <v/>
      </c>
      <c r="B73" s="24"/>
      <c r="C73" s="24"/>
      <c r="D73" s="91" t="str">
        <f t="shared" si="1"/>
        <v>Betalingsmidler (likviditet):</v>
      </c>
      <c r="E73" s="93" t="str">
        <f t="shared" si="1"/>
        <v/>
      </c>
      <c r="F73" s="24"/>
      <c r="G73" s="24"/>
      <c r="H73" s="24"/>
      <c r="I73" s="91" t="str">
        <f t="shared" si="2"/>
        <v>Manuell reg. av inntakskost/varek.:</v>
      </c>
      <c r="J73" s="92" t="str">
        <f t="shared" si="2"/>
        <v/>
      </c>
      <c r="K73" s="89" t="str">
        <f t="shared" si="2"/>
        <v/>
      </c>
      <c r="L73" s="21" t="str">
        <f t="shared" si="2"/>
        <v/>
      </c>
      <c r="M73" s="21"/>
      <c r="N73" s="21" t="str">
        <f t="shared" si="3"/>
        <v/>
      </c>
    </row>
    <row r="74" spans="1:27" s="82" customFormat="1">
      <c r="A74" s="90" t="str">
        <f t="shared" si="0"/>
        <v/>
      </c>
      <c r="B74" s="24"/>
      <c r="C74" s="24"/>
      <c r="D74" s="91" t="str">
        <f t="shared" si="1"/>
        <v>Gjennomsnittlig lagringstid varelager:</v>
      </c>
      <c r="E74" s="94" t="str">
        <f t="shared" si="1"/>
        <v/>
      </c>
      <c r="F74" s="24"/>
      <c r="G74" s="24"/>
      <c r="H74" s="24"/>
      <c r="I74" s="95" t="str">
        <f t="shared" si="2"/>
        <v>Andel kredittsalg:</v>
      </c>
      <c r="J74" s="96">
        <f t="shared" si="2"/>
        <v>1</v>
      </c>
      <c r="K74" s="89" t="str">
        <f t="shared" si="2"/>
        <v/>
      </c>
      <c r="L74" s="21" t="str">
        <f t="shared" si="2"/>
        <v/>
      </c>
      <c r="M74" s="21"/>
      <c r="N74" s="21" t="str">
        <f t="shared" si="3"/>
        <v/>
      </c>
    </row>
    <row r="75" spans="1:27" s="82" customFormat="1">
      <c r="A75" s="97" t="str">
        <f t="shared" si="0"/>
        <v/>
      </c>
      <c r="B75" s="98"/>
      <c r="C75" s="98"/>
      <c r="D75" s="95" t="str">
        <f t="shared" si="1"/>
        <v>Gjennomsnittlig kredittid til kundene:</v>
      </c>
      <c r="E75" s="94" t="str">
        <f t="shared" si="1"/>
        <v/>
      </c>
      <c r="F75" s="24"/>
      <c r="G75" s="24"/>
      <c r="H75" s="24"/>
      <c r="I75" s="95" t="str">
        <f t="shared" si="2"/>
        <v>Andel kredittkjøp:</v>
      </c>
      <c r="J75" s="96">
        <f t="shared" si="2"/>
        <v>1</v>
      </c>
      <c r="K75" s="89" t="str">
        <f t="shared" si="2"/>
        <v/>
      </c>
      <c r="L75" s="24" t="str">
        <f t="shared" si="2"/>
        <v/>
      </c>
      <c r="N75" s="82" t="str">
        <f t="shared" si="3"/>
        <v/>
      </c>
      <c r="S75" s="99"/>
      <c r="T75" s="99"/>
      <c r="W75" s="99"/>
      <c r="Y75" s="99"/>
      <c r="AA75" s="99"/>
    </row>
    <row r="76" spans="1:27" s="82" customFormat="1">
      <c r="A76" s="97" t="str">
        <f t="shared" si="0"/>
        <v/>
      </c>
      <c r="B76" s="98"/>
      <c r="C76" s="98"/>
      <c r="D76" s="91" t="str">
        <f t="shared" si="1"/>
        <v>Dekningsgrad/bruttofortjeneste:</v>
      </c>
      <c r="E76" s="100" t="str">
        <f t="shared" si="1"/>
        <v/>
      </c>
      <c r="F76" s="24"/>
      <c r="G76" s="24"/>
      <c r="H76" s="24"/>
      <c r="I76" s="95" t="str">
        <f t="shared" si="2"/>
        <v>Mva-%:</v>
      </c>
      <c r="J76" s="101">
        <f t="shared" si="2"/>
        <v>0.25</v>
      </c>
      <c r="K76" s="24" t="str">
        <f t="shared" si="2"/>
        <v/>
      </c>
      <c r="L76" s="24" t="str">
        <f t="shared" si="2"/>
        <v/>
      </c>
      <c r="N76" s="82" t="str">
        <f t="shared" si="3"/>
        <v/>
      </c>
      <c r="S76" s="102"/>
      <c r="T76" s="103"/>
      <c r="W76" s="102"/>
      <c r="Y76" s="102"/>
      <c r="AA76" s="102"/>
    </row>
    <row r="77" spans="1:27" s="82" customFormat="1">
      <c r="A77" s="97" t="str">
        <f t="shared" si="0"/>
        <v/>
      </c>
      <c r="B77" s="98"/>
      <c r="C77" s="98"/>
      <c r="D77" s="95" t="str">
        <f t="shared" si="1"/>
        <v>Avanse:</v>
      </c>
      <c r="E77" s="104" t="str">
        <f t="shared" si="1"/>
        <v/>
      </c>
      <c r="F77" s="24"/>
      <c r="G77" s="24"/>
      <c r="H77" s="24"/>
      <c r="I77" s="95" t="str">
        <f t="shared" si="2"/>
        <v>Avrunding til nærmeste (velg tall):</v>
      </c>
      <c r="J77" s="105">
        <f t="shared" si="2"/>
        <v>1</v>
      </c>
      <c r="K77" s="24" t="str">
        <f t="shared" si="2"/>
        <v/>
      </c>
      <c r="L77" s="24" t="str">
        <f t="shared" si="2"/>
        <v/>
      </c>
      <c r="N77" s="82" t="str">
        <f t="shared" si="3"/>
        <v/>
      </c>
      <c r="S77" s="102"/>
      <c r="T77" s="103"/>
      <c r="U77" s="96"/>
      <c r="W77" s="102"/>
      <c r="Y77" s="102"/>
      <c r="AA77" s="102"/>
    </row>
    <row r="78" spans="1:27" s="82" customFormat="1">
      <c r="A78" s="97" t="str">
        <f t="shared" si="0"/>
        <v/>
      </c>
      <c r="B78" s="98" t="str">
        <f>IF(B11=0,"",B11)</f>
        <v/>
      </c>
      <c r="C78" s="98" t="str">
        <f>IF(C11=0,"",C11)</f>
        <v/>
      </c>
      <c r="D78" s="98" t="str">
        <f t="shared" si="1"/>
        <v/>
      </c>
      <c r="E78" s="98" t="str">
        <f t="shared" si="1"/>
        <v/>
      </c>
      <c r="F78" s="24"/>
      <c r="G78" s="24"/>
      <c r="H78" s="24"/>
      <c r="I78" s="98" t="str">
        <f t="shared" si="2"/>
        <v/>
      </c>
      <c r="J78" s="106" t="str">
        <f t="shared" si="2"/>
        <v/>
      </c>
      <c r="K78" s="24" t="str">
        <f t="shared" si="2"/>
        <v/>
      </c>
      <c r="L78" s="24" t="str">
        <f t="shared" si="2"/>
        <v/>
      </c>
      <c r="N78" s="82" t="str">
        <f t="shared" si="3"/>
        <v/>
      </c>
      <c r="S78" s="102"/>
      <c r="T78" s="103"/>
      <c r="U78" s="96"/>
      <c r="W78" s="102"/>
      <c r="Y78" s="102"/>
      <c r="AA78" s="102"/>
    </row>
    <row r="79" spans="1:27" s="82" customFormat="1">
      <c r="A79" s="107" t="str">
        <f t="shared" si="0"/>
        <v/>
      </c>
      <c r="B79" s="108" t="str">
        <f>IF(B12=0,"",B12)</f>
        <v/>
      </c>
      <c r="C79" s="108" t="str">
        <f>IF(C12=0,"",C12)</f>
        <v/>
      </c>
      <c r="D79" s="109" t="str">
        <f t="shared" si="1"/>
        <v/>
      </c>
      <c r="E79" s="109" t="str">
        <f t="shared" si="1"/>
        <v/>
      </c>
      <c r="F79" s="108"/>
      <c r="G79" s="108"/>
      <c r="H79" s="108"/>
      <c r="I79" s="110" t="str">
        <f t="shared" si="2"/>
        <v>Antall dager per år:</v>
      </c>
      <c r="J79" s="111">
        <f t="shared" si="2"/>
        <v>360</v>
      </c>
      <c r="K79" s="24" t="str">
        <f t="shared" si="2"/>
        <v/>
      </c>
      <c r="L79" s="24" t="str">
        <f t="shared" si="2"/>
        <v/>
      </c>
      <c r="N79" s="82" t="str">
        <f t="shared" si="3"/>
        <v/>
      </c>
      <c r="P79" s="24"/>
      <c r="Q79" s="95"/>
      <c r="S79" s="99"/>
      <c r="T79" s="103"/>
      <c r="W79" s="99"/>
      <c r="Y79" s="99"/>
      <c r="AA79" s="99"/>
    </row>
    <row r="80" spans="1:27" s="82" customFormat="1" ht="14.25" customHeight="1">
      <c r="A80" s="112" t="str">
        <f t="shared" si="0"/>
        <v>Inndata for oppsett av finansieringsplan</v>
      </c>
      <c r="B80" s="113"/>
      <c r="C80" s="113"/>
      <c r="D80" s="113" t="str">
        <f t="shared" si="1"/>
        <v/>
      </c>
      <c r="E80" s="114" t="str">
        <f t="shared" si="1"/>
        <v/>
      </c>
      <c r="F80" s="114" t="str">
        <f t="shared" ref="F80:H82" si="4">IF(F13=0,"",F13)</f>
        <v/>
      </c>
      <c r="G80" s="24" t="str">
        <f t="shared" si="4"/>
        <v/>
      </c>
      <c r="H80" s="82" t="str">
        <f t="shared" si="4"/>
        <v/>
      </c>
      <c r="I80" s="82" t="str">
        <f t="shared" si="2"/>
        <v/>
      </c>
      <c r="J80" s="82" t="str">
        <f t="shared" si="2"/>
        <v/>
      </c>
      <c r="K80" s="82" t="str">
        <f t="shared" si="2"/>
        <v/>
      </c>
      <c r="L80" s="82" t="str">
        <f t="shared" si="2"/>
        <v/>
      </c>
      <c r="N80" s="82" t="str">
        <f t="shared" si="3"/>
        <v/>
      </c>
      <c r="P80" s="24"/>
      <c r="Q80" s="95"/>
    </row>
    <row r="81" spans="1:14" s="82" customFormat="1" ht="13" customHeight="1">
      <c r="A81" s="82" t="str">
        <f t="shared" si="0"/>
        <v/>
      </c>
      <c r="B81" s="113"/>
      <c r="C81" s="113"/>
      <c r="D81" s="91" t="str">
        <f t="shared" si="1"/>
        <v>Kredittid varekjøp (finansiering leverandørkreditt):</v>
      </c>
      <c r="E81" s="111" t="str">
        <f t="shared" si="1"/>
        <v/>
      </c>
      <c r="F81" s="82" t="str">
        <f t="shared" si="4"/>
        <v/>
      </c>
      <c r="G81" s="24" t="str">
        <f t="shared" si="4"/>
        <v/>
      </c>
      <c r="H81" s="115" t="str">
        <f t="shared" si="4"/>
        <v xml:space="preserve">Beregning av effektiv rente ved </v>
      </c>
      <c r="I81" s="116"/>
      <c r="J81" s="117"/>
      <c r="K81" s="118"/>
    </row>
    <row r="82" spans="1:14" s="82" customFormat="1" ht="13" customHeight="1">
      <c r="A82" s="82" t="str">
        <f t="shared" si="0"/>
        <v/>
      </c>
      <c r="D82" s="82" t="str">
        <f t="shared" si="1"/>
        <v/>
      </c>
      <c r="E82" s="82" t="str">
        <f t="shared" si="1"/>
        <v/>
      </c>
      <c r="F82" s="82" t="str">
        <f t="shared" si="4"/>
        <v/>
      </c>
      <c r="G82" s="24" t="str">
        <f t="shared" si="4"/>
        <v/>
      </c>
      <c r="H82" s="119" t="str">
        <f t="shared" si="4"/>
        <v>leverandørkreditt når det gis rabatt</v>
      </c>
      <c r="I82" s="118"/>
      <c r="J82" s="120"/>
      <c r="K82" s="118"/>
    </row>
    <row r="83" spans="1:14" s="82" customFormat="1" ht="13" customHeight="1">
      <c r="A83" s="121" t="str">
        <f t="shared" si="0"/>
        <v>Alt . 1: Manuell registrering av alle inndata</v>
      </c>
      <c r="E83" s="122" t="str">
        <f t="shared" ref="E83:G87" si="5">IF(E16=0,"",E16)</f>
        <v>Kr</v>
      </c>
      <c r="F83" s="122" t="str">
        <f t="shared" si="5"/>
        <v>%</v>
      </c>
      <c r="G83" s="123" t="str">
        <f t="shared" si="5"/>
        <v/>
      </c>
      <c r="H83" s="90"/>
      <c r="I83" s="95" t="str">
        <f t="shared" ref="I83:L86" si="6">IF(I16=0,"",I16)</f>
        <v>Evt. leverandørrabatt i prosent:</v>
      </c>
      <c r="J83" s="124" t="str">
        <f t="shared" si="6"/>
        <v/>
      </c>
      <c r="K83" s="24" t="str">
        <f t="shared" si="6"/>
        <v/>
      </c>
      <c r="L83" s="113" t="str">
        <f t="shared" si="6"/>
        <v/>
      </c>
      <c r="N83" s="82" t="str">
        <f t="shared" ref="N83:N99" si="7">IF(N16=0,"",N16)</f>
        <v/>
      </c>
    </row>
    <row r="84" spans="1:14" s="82" customFormat="1" ht="13.75" customHeight="1">
      <c r="A84" s="82" t="str">
        <f t="shared" si="0"/>
        <v/>
      </c>
      <c r="B84" s="24"/>
      <c r="C84" s="24"/>
      <c r="D84" s="95" t="str">
        <f>IF(D17=0,"",D17)</f>
        <v>Finansiering med egenkapital:</v>
      </c>
      <c r="E84" s="92" t="str">
        <f t="shared" si="5"/>
        <v/>
      </c>
      <c r="F84" s="125" t="str">
        <f t="shared" si="5"/>
        <v/>
      </c>
      <c r="G84" s="123" t="str">
        <f t="shared" si="5"/>
        <v/>
      </c>
      <c r="H84" s="90"/>
      <c r="I84" s="95" t="str">
        <f t="shared" si="6"/>
        <v>Maks. kredittid for å oppnå rabatt:</v>
      </c>
      <c r="J84" s="94" t="str">
        <f t="shared" si="6"/>
        <v/>
      </c>
      <c r="K84" s="24" t="str">
        <f t="shared" si="6"/>
        <v/>
      </c>
      <c r="L84" s="82" t="str">
        <f t="shared" si="6"/>
        <v/>
      </c>
      <c r="N84" s="82" t="str">
        <f t="shared" si="7"/>
        <v/>
      </c>
    </row>
    <row r="85" spans="1:14" s="82" customFormat="1" ht="13.75" customHeight="1">
      <c r="A85" s="82" t="str">
        <f t="shared" si="0"/>
        <v/>
      </c>
      <c r="B85" s="24"/>
      <c r="C85" s="24"/>
      <c r="D85" s="95" t="str">
        <f>IF(D18=0,"",D18)</f>
        <v>Finansiering med langsiktige lån og kreditter:</v>
      </c>
      <c r="E85" s="93" t="str">
        <f t="shared" si="5"/>
        <v/>
      </c>
      <c r="F85" s="100" t="str">
        <f t="shared" si="5"/>
        <v/>
      </c>
      <c r="G85" s="123" t="str">
        <f t="shared" si="5"/>
        <v/>
      </c>
      <c r="H85" s="90"/>
      <c r="I85" s="91" t="str">
        <f t="shared" si="6"/>
        <v>Effektiv rente kassekreditt:</v>
      </c>
      <c r="J85" s="101" t="str">
        <f t="shared" si="6"/>
        <v/>
      </c>
      <c r="K85" s="24" t="str">
        <f t="shared" si="6"/>
        <v/>
      </c>
      <c r="L85" s="82" t="str">
        <f t="shared" si="6"/>
        <v/>
      </c>
      <c r="N85" s="82" t="str">
        <f t="shared" si="7"/>
        <v/>
      </c>
    </row>
    <row r="86" spans="1:14" s="82" customFormat="1" ht="13.75" customHeight="1">
      <c r="A86" s="24" t="str">
        <f t="shared" si="0"/>
        <v/>
      </c>
      <c r="B86" s="24"/>
      <c r="C86" s="24"/>
      <c r="D86" s="91" t="str">
        <f>IF(D19=0,"",D19)</f>
        <v>Finansiering med andre typer kortsiktige lån/kreditter:</v>
      </c>
      <c r="E86" s="126" t="str">
        <f t="shared" si="5"/>
        <v/>
      </c>
      <c r="F86" s="101" t="str">
        <f t="shared" si="5"/>
        <v/>
      </c>
      <c r="G86" s="123" t="str">
        <f t="shared" si="5"/>
        <v/>
      </c>
      <c r="H86" s="90"/>
      <c r="I86" s="91" t="str">
        <f t="shared" si="6"/>
        <v>Effektiv rente leverandørkreditt:</v>
      </c>
      <c r="J86" s="127" t="str">
        <f t="shared" si="6"/>
        <v/>
      </c>
      <c r="K86" s="24" t="str">
        <f t="shared" si="6"/>
        <v/>
      </c>
      <c r="L86" s="82" t="str">
        <f t="shared" si="6"/>
        <v/>
      </c>
      <c r="N86" s="82" t="str">
        <f t="shared" si="7"/>
        <v/>
      </c>
    </row>
    <row r="87" spans="1:14" s="82" customFormat="1" ht="13.75" customHeight="1">
      <c r="A87" s="24" t="str">
        <f t="shared" si="0"/>
        <v/>
      </c>
      <c r="B87" s="24" t="str">
        <f>IF(B20=0,"",B20)</f>
        <v/>
      </c>
      <c r="C87" s="24" t="str">
        <f>IF(C20=0,"",C20)</f>
        <v/>
      </c>
      <c r="D87" s="91" t="str">
        <f>IF(D20=0,"",D20)</f>
        <v/>
      </c>
      <c r="E87" s="91" t="str">
        <f t="shared" si="5"/>
        <v/>
      </c>
      <c r="F87" s="91" t="str">
        <f t="shared" si="5"/>
        <v/>
      </c>
      <c r="G87" s="123" t="str">
        <f t="shared" si="5"/>
        <v/>
      </c>
      <c r="H87" s="128" t="str">
        <f>IF(H20=0,"",H20)</f>
        <v/>
      </c>
      <c r="I87" s="109"/>
      <c r="J87" s="129"/>
      <c r="K87" s="82" t="str">
        <f t="shared" ref="K87:L112" si="8">IF(K20=0,"",K20)</f>
        <v/>
      </c>
      <c r="L87" s="82" t="str">
        <f t="shared" si="8"/>
        <v/>
      </c>
      <c r="N87" s="82" t="str">
        <f t="shared" si="7"/>
        <v/>
      </c>
    </row>
    <row r="88" spans="1:14" s="82" customFormat="1" ht="13.75" customHeight="1">
      <c r="A88" s="121" t="str">
        <f t="shared" si="0"/>
        <v>Alt. 2: Finansieringsplan ut fra generelle krav til god finansering</v>
      </c>
      <c r="B88" s="24"/>
      <c r="C88" s="24"/>
      <c r="D88" s="91"/>
      <c r="E88" s="130"/>
      <c r="F88" s="131"/>
      <c r="G88" s="123"/>
      <c r="H88" s="24"/>
      <c r="I88" s="91"/>
      <c r="J88" s="91" t="str">
        <f>IF(J21=0,"",J21)</f>
        <v/>
      </c>
      <c r="K88" s="131" t="str">
        <f t="shared" si="8"/>
        <v/>
      </c>
      <c r="L88" s="82" t="str">
        <f t="shared" si="8"/>
        <v/>
      </c>
      <c r="N88" s="82" t="str">
        <f t="shared" si="7"/>
        <v/>
      </c>
    </row>
    <row r="89" spans="1:14" s="82" customFormat="1" ht="13.75" customHeight="1">
      <c r="A89" s="24" t="str">
        <f t="shared" si="0"/>
        <v/>
      </c>
      <c r="B89" s="82" t="str">
        <f t="shared" ref="B89:I89" si="9">IF(B22=0,"",B22)</f>
        <v/>
      </c>
      <c r="C89" s="122" t="str">
        <f t="shared" si="9"/>
        <v>%</v>
      </c>
      <c r="D89" s="123" t="str">
        <f t="shared" si="9"/>
        <v/>
      </c>
      <c r="E89" s="82" t="str">
        <f t="shared" si="9"/>
        <v/>
      </c>
      <c r="F89" s="82" t="str">
        <f t="shared" si="9"/>
        <v/>
      </c>
      <c r="G89" s="82" t="str">
        <f t="shared" si="9"/>
        <v/>
      </c>
      <c r="H89" s="24" t="str">
        <f t="shared" si="9"/>
        <v/>
      </c>
      <c r="I89" s="91" t="str">
        <f t="shared" si="9"/>
        <v/>
      </c>
      <c r="J89" s="91" t="str">
        <f>IF(J22=0,"",J22)</f>
        <v/>
      </c>
      <c r="K89" s="131" t="str">
        <f t="shared" si="8"/>
        <v/>
      </c>
      <c r="L89" s="82" t="str">
        <f t="shared" si="8"/>
        <v/>
      </c>
      <c r="N89" s="82" t="str">
        <f t="shared" si="7"/>
        <v/>
      </c>
    </row>
    <row r="90" spans="1:14" s="82" customFormat="1" ht="13.75" customHeight="1">
      <c r="A90" s="24"/>
      <c r="B90" s="91" t="str">
        <f t="shared" ref="B90:D93" si="10">IF(B23=0,"",B23)</f>
        <v>100 % av anleggsmidlene +</v>
      </c>
      <c r="C90" s="125" t="str">
        <f t="shared" si="10"/>
        <v/>
      </c>
      <c r="D90" s="132" t="str">
        <f t="shared" si="10"/>
        <v>av varelageret skal finansieres med langsiktig kapital</v>
      </c>
      <c r="H90" s="24"/>
      <c r="I90" s="91"/>
      <c r="J90" s="91"/>
      <c r="K90" s="131" t="str">
        <f t="shared" si="8"/>
        <v/>
      </c>
      <c r="L90" s="82" t="str">
        <f t="shared" si="8"/>
        <v/>
      </c>
      <c r="N90" s="82" t="str">
        <f t="shared" si="7"/>
        <v/>
      </c>
    </row>
    <row r="91" spans="1:14" s="82" customFormat="1" ht="13.75" customHeight="1">
      <c r="B91" s="91" t="str">
        <f t="shared" si="10"/>
        <v>Egenkapitalen skal dekke</v>
      </c>
      <c r="C91" s="101" t="str">
        <f t="shared" si="10"/>
        <v/>
      </c>
      <c r="D91" s="132" t="str">
        <f t="shared" si="10"/>
        <v>av kapitalbehovet</v>
      </c>
      <c r="K91" s="82" t="str">
        <f t="shared" si="8"/>
        <v/>
      </c>
      <c r="L91" s="82" t="str">
        <f t="shared" si="8"/>
        <v/>
      </c>
      <c r="N91" s="82" t="str">
        <f t="shared" si="7"/>
        <v/>
      </c>
    </row>
    <row r="92" spans="1:14" s="82" customFormat="1" ht="13.75" customHeight="1">
      <c r="A92" s="82" t="str">
        <f t="shared" ref="A92:A112" si="11">IF(A25=0,"",A25)</f>
        <v/>
      </c>
      <c r="B92" s="82" t="str">
        <f t="shared" si="10"/>
        <v/>
      </c>
      <c r="C92" s="82" t="str">
        <f t="shared" si="10"/>
        <v/>
      </c>
      <c r="D92" s="82" t="str">
        <f t="shared" si="10"/>
        <v/>
      </c>
      <c r="E92" s="82" t="str">
        <f t="shared" ref="E92:J92" si="12">IF(E25=0,"",E25)</f>
        <v/>
      </c>
      <c r="F92" s="82" t="str">
        <f t="shared" si="12"/>
        <v/>
      </c>
      <c r="G92" s="82" t="str">
        <f t="shared" si="12"/>
        <v/>
      </c>
      <c r="H92" s="82" t="str">
        <f t="shared" si="12"/>
        <v/>
      </c>
      <c r="I92" s="82" t="str">
        <f t="shared" si="12"/>
        <v/>
      </c>
      <c r="J92" s="82" t="str">
        <f t="shared" si="12"/>
        <v/>
      </c>
      <c r="K92" s="82" t="str">
        <f t="shared" si="8"/>
        <v/>
      </c>
      <c r="L92" s="82" t="str">
        <f t="shared" si="8"/>
        <v/>
      </c>
      <c r="N92" s="82" t="str">
        <f t="shared" si="7"/>
        <v/>
      </c>
    </row>
    <row r="93" spans="1:14" s="82" customFormat="1">
      <c r="A93" s="133" t="str">
        <f t="shared" si="11"/>
        <v>Kapitalbehov</v>
      </c>
      <c r="B93" s="134" t="str">
        <f t="shared" si="10"/>
        <v/>
      </c>
      <c r="C93" s="134" t="str">
        <f t="shared" si="10"/>
        <v/>
      </c>
      <c r="D93" s="134" t="str">
        <f t="shared" si="10"/>
        <v/>
      </c>
      <c r="E93" s="135" t="str">
        <f t="shared" ref="E93:H108" si="13">IF(E26=0,"",E26)</f>
        <v>Kroner</v>
      </c>
      <c r="F93" s="136" t="str">
        <f t="shared" si="13"/>
        <v>% - andel</v>
      </c>
      <c r="G93" s="82" t="str">
        <f t="shared" si="13"/>
        <v/>
      </c>
      <c r="H93" s="133" t="str">
        <f t="shared" si="13"/>
        <v>Finaniseringsplan</v>
      </c>
      <c r="I93" s="137"/>
      <c r="J93" s="137" t="str">
        <f t="shared" ref="J93:J112" si="14">IF(J26=0,"",J26)</f>
        <v/>
      </c>
      <c r="K93" s="135" t="str">
        <f t="shared" si="8"/>
        <v>Kroner</v>
      </c>
      <c r="L93" s="136" t="str">
        <f t="shared" si="8"/>
        <v>% - andel</v>
      </c>
      <c r="N93" s="82" t="str">
        <f t="shared" si="7"/>
        <v/>
      </c>
    </row>
    <row r="94" spans="1:14" s="82" customFormat="1">
      <c r="A94" s="138" t="str">
        <f t="shared" si="11"/>
        <v>Anleggsmidler:</v>
      </c>
      <c r="B94" s="139"/>
      <c r="C94" s="139"/>
      <c r="D94" s="139" t="str">
        <f t="shared" ref="D94:D108" si="15">IF(D27=0,"",D27)</f>
        <v/>
      </c>
      <c r="E94" s="140" t="str">
        <f t="shared" si="13"/>
        <v/>
      </c>
      <c r="F94" s="141" t="str">
        <f t="shared" si="13"/>
        <v/>
      </c>
      <c r="G94" s="82" t="str">
        <f t="shared" si="13"/>
        <v/>
      </c>
      <c r="H94" s="142" t="str">
        <f t="shared" si="13"/>
        <v>Langsiktig kapital:</v>
      </c>
      <c r="I94" s="143"/>
      <c r="J94" s="143" t="str">
        <f t="shared" si="14"/>
        <v/>
      </c>
      <c r="K94" s="144" t="str">
        <f t="shared" si="8"/>
        <v/>
      </c>
      <c r="L94" s="145" t="str">
        <f t="shared" si="8"/>
        <v/>
      </c>
      <c r="N94" s="82" t="str">
        <f t="shared" si="7"/>
        <v/>
      </c>
    </row>
    <row r="95" spans="1:14" s="82" customFormat="1">
      <c r="A95" s="107" t="str">
        <f t="shared" si="11"/>
        <v>Anleggsmidler (bygninger, maskiner, biler mv):</v>
      </c>
      <c r="B95" s="108"/>
      <c r="C95" s="108"/>
      <c r="D95" s="108" t="str">
        <f t="shared" si="15"/>
        <v/>
      </c>
      <c r="E95" s="146" t="str">
        <f t="shared" si="13"/>
        <v/>
      </c>
      <c r="F95" s="147" t="str">
        <f t="shared" si="13"/>
        <v/>
      </c>
      <c r="G95" s="82" t="str">
        <f t="shared" si="13"/>
        <v/>
      </c>
      <c r="H95" s="90" t="str">
        <f t="shared" si="13"/>
        <v>Egenkapital</v>
      </c>
      <c r="I95" s="143"/>
      <c r="J95" s="143" t="str">
        <f t="shared" si="14"/>
        <v/>
      </c>
      <c r="K95" s="144" t="str">
        <f t="shared" si="8"/>
        <v/>
      </c>
      <c r="L95" s="145" t="str">
        <f t="shared" si="8"/>
        <v/>
      </c>
      <c r="N95" s="82" t="str">
        <f t="shared" si="7"/>
        <v/>
      </c>
    </row>
    <row r="96" spans="1:14" s="152" customFormat="1">
      <c r="A96" s="138" t="str">
        <f t="shared" si="11"/>
        <v>Sum anleggsmidler</v>
      </c>
      <c r="B96" s="148"/>
      <c r="C96" s="148"/>
      <c r="D96" s="148" t="str">
        <f t="shared" si="15"/>
        <v/>
      </c>
      <c r="E96" s="149" t="str">
        <f t="shared" si="13"/>
        <v/>
      </c>
      <c r="F96" s="150" t="str">
        <f t="shared" si="13"/>
        <v/>
      </c>
      <c r="G96" s="82" t="str">
        <f t="shared" si="13"/>
        <v/>
      </c>
      <c r="H96" s="107" t="str">
        <f t="shared" si="13"/>
        <v>Langsiktige lån og kreditter</v>
      </c>
      <c r="I96" s="151"/>
      <c r="J96" s="151" t="str">
        <f t="shared" si="14"/>
        <v/>
      </c>
      <c r="K96" s="146" t="str">
        <f t="shared" si="8"/>
        <v/>
      </c>
      <c r="L96" s="147" t="str">
        <f t="shared" si="8"/>
        <v/>
      </c>
      <c r="M96" s="82"/>
      <c r="N96" s="82" t="str">
        <f t="shared" si="7"/>
        <v/>
      </c>
    </row>
    <row r="97" spans="1:14" s="152" customFormat="1">
      <c r="A97" s="138" t="str">
        <f t="shared" si="11"/>
        <v/>
      </c>
      <c r="B97" s="148"/>
      <c r="C97" s="148"/>
      <c r="D97" s="148" t="str">
        <f t="shared" si="15"/>
        <v/>
      </c>
      <c r="E97" s="149" t="str">
        <f t="shared" si="13"/>
        <v/>
      </c>
      <c r="F97" s="153" t="str">
        <f t="shared" si="13"/>
        <v/>
      </c>
      <c r="G97" s="82" t="str">
        <f t="shared" si="13"/>
        <v/>
      </c>
      <c r="H97" s="138" t="str">
        <f t="shared" si="13"/>
        <v>Sum langsiktig finansiering</v>
      </c>
      <c r="I97" s="143"/>
      <c r="J97" s="143" t="str">
        <f t="shared" si="14"/>
        <v/>
      </c>
      <c r="K97" s="144" t="str">
        <f t="shared" si="8"/>
        <v/>
      </c>
      <c r="L97" s="145" t="str">
        <f t="shared" si="8"/>
        <v/>
      </c>
      <c r="M97" s="82"/>
      <c r="N97" s="82" t="str">
        <f t="shared" si="7"/>
        <v/>
      </c>
    </row>
    <row r="98" spans="1:14" s="82" customFormat="1">
      <c r="A98" s="138" t="str">
        <f t="shared" si="11"/>
        <v>Omløpsmidler:</v>
      </c>
      <c r="B98" s="24"/>
      <c r="C98" s="24"/>
      <c r="D98" s="24" t="str">
        <f t="shared" si="15"/>
        <v/>
      </c>
      <c r="E98" s="144" t="str">
        <f t="shared" si="13"/>
        <v/>
      </c>
      <c r="F98" s="145" t="str">
        <f t="shared" si="13"/>
        <v/>
      </c>
      <c r="G98" s="82" t="str">
        <f t="shared" si="13"/>
        <v/>
      </c>
      <c r="H98" s="138" t="str">
        <f t="shared" si="13"/>
        <v/>
      </c>
      <c r="I98" s="143"/>
      <c r="J98" s="143" t="str">
        <f t="shared" si="14"/>
        <v/>
      </c>
      <c r="K98" s="144" t="str">
        <f t="shared" si="8"/>
        <v/>
      </c>
      <c r="L98" s="145" t="str">
        <f t="shared" si="8"/>
        <v/>
      </c>
      <c r="N98" s="82" t="str">
        <f t="shared" si="7"/>
        <v/>
      </c>
    </row>
    <row r="99" spans="1:14" s="82" customFormat="1">
      <c r="A99" s="90" t="str">
        <f t="shared" si="11"/>
        <v>Betalingsmidler (likviditet):</v>
      </c>
      <c r="B99" s="24"/>
      <c r="C99" s="24"/>
      <c r="D99" s="24" t="str">
        <f t="shared" si="15"/>
        <v/>
      </c>
      <c r="E99" s="144" t="str">
        <f t="shared" si="13"/>
        <v/>
      </c>
      <c r="F99" s="145" t="str">
        <f t="shared" si="13"/>
        <v/>
      </c>
      <c r="G99" s="82" t="str">
        <f t="shared" si="13"/>
        <v/>
      </c>
      <c r="H99" s="142" t="str">
        <f t="shared" si="13"/>
        <v>Kortsiktig kapital:</v>
      </c>
      <c r="I99" s="143"/>
      <c r="J99" s="143" t="str">
        <f t="shared" si="14"/>
        <v/>
      </c>
      <c r="K99" s="144" t="str">
        <f t="shared" si="8"/>
        <v/>
      </c>
      <c r="L99" s="145" t="str">
        <f t="shared" si="8"/>
        <v/>
      </c>
      <c r="N99" s="82" t="str">
        <f t="shared" si="7"/>
        <v/>
      </c>
    </row>
    <row r="100" spans="1:14" s="82" customFormat="1">
      <c r="A100" s="90" t="str">
        <f t="shared" si="11"/>
        <v>Varelager</v>
      </c>
      <c r="B100" s="24"/>
      <c r="C100" s="24"/>
      <c r="D100" s="143" t="str">
        <f t="shared" si="15"/>
        <v/>
      </c>
      <c r="E100" s="144" t="str">
        <f t="shared" si="13"/>
        <v/>
      </c>
      <c r="F100" s="145" t="str">
        <f t="shared" si="13"/>
        <v/>
      </c>
      <c r="G100" s="82" t="str">
        <f t="shared" si="13"/>
        <v/>
      </c>
      <c r="H100" s="90" t="str">
        <f t="shared" si="13"/>
        <v>Leverandørkreditt</v>
      </c>
      <c r="I100" s="143"/>
      <c r="J100" s="143" t="str">
        <f t="shared" si="14"/>
        <v/>
      </c>
      <c r="K100" s="144" t="str">
        <f t="shared" si="8"/>
        <v/>
      </c>
      <c r="L100" s="145" t="str">
        <f t="shared" si="8"/>
        <v/>
      </c>
      <c r="N100" s="82" t="str">
        <f t="shared" ref="N100:N105" si="16">IF(N34=0,"",N34)</f>
        <v/>
      </c>
    </row>
    <row r="101" spans="1:14" s="82" customFormat="1">
      <c r="A101" s="107" t="str">
        <f t="shared" si="11"/>
        <v>Kundefordringer</v>
      </c>
      <c r="B101" s="108"/>
      <c r="C101" s="108"/>
      <c r="D101" s="151" t="str">
        <f t="shared" si="15"/>
        <v/>
      </c>
      <c r="E101" s="146" t="str">
        <f t="shared" si="13"/>
        <v/>
      </c>
      <c r="F101" s="147" t="str">
        <f t="shared" si="13"/>
        <v/>
      </c>
      <c r="G101" s="82" t="str">
        <f t="shared" si="13"/>
        <v/>
      </c>
      <c r="H101" s="128" t="str">
        <f t="shared" si="13"/>
        <v>Andre typer kortsiktige lån/kreditter</v>
      </c>
      <c r="I101" s="151"/>
      <c r="J101" s="151" t="str">
        <f t="shared" si="14"/>
        <v/>
      </c>
      <c r="K101" s="146" t="str">
        <f t="shared" si="8"/>
        <v/>
      </c>
      <c r="L101" s="147" t="str">
        <f t="shared" si="8"/>
        <v/>
      </c>
      <c r="N101" s="82" t="str">
        <f t="shared" si="16"/>
        <v/>
      </c>
    </row>
    <row r="102" spans="1:14" s="82" customFormat="1">
      <c r="A102" s="154" t="str">
        <f t="shared" si="11"/>
        <v>Sum omløpsmidler:</v>
      </c>
      <c r="B102" s="84"/>
      <c r="C102" s="84"/>
      <c r="D102" s="137" t="str">
        <f t="shared" si="15"/>
        <v/>
      </c>
      <c r="E102" s="155" t="str">
        <f t="shared" si="13"/>
        <v/>
      </c>
      <c r="F102" s="156" t="str">
        <f t="shared" si="13"/>
        <v/>
      </c>
      <c r="G102" s="82" t="str">
        <f t="shared" si="13"/>
        <v/>
      </c>
      <c r="H102" s="138" t="str">
        <f t="shared" si="13"/>
        <v>Sum kortsiktig finansiering</v>
      </c>
      <c r="I102" s="143"/>
      <c r="J102" s="143" t="str">
        <f t="shared" si="14"/>
        <v/>
      </c>
      <c r="K102" s="144" t="str">
        <f t="shared" si="8"/>
        <v/>
      </c>
      <c r="L102" s="145" t="str">
        <f t="shared" si="8"/>
        <v/>
      </c>
      <c r="N102" s="82" t="str">
        <f t="shared" si="16"/>
        <v/>
      </c>
    </row>
    <row r="103" spans="1:14" s="82" customFormat="1">
      <c r="A103" s="90" t="str">
        <f t="shared" si="11"/>
        <v/>
      </c>
      <c r="B103" s="24"/>
      <c r="C103" s="24"/>
      <c r="D103" s="143" t="str">
        <f t="shared" si="15"/>
        <v/>
      </c>
      <c r="E103" s="144" t="str">
        <f t="shared" si="13"/>
        <v/>
      </c>
      <c r="F103" s="145" t="str">
        <f t="shared" si="13"/>
        <v/>
      </c>
      <c r="G103" s="82" t="str">
        <f t="shared" si="13"/>
        <v/>
      </c>
      <c r="H103" s="157" t="str">
        <f t="shared" si="13"/>
        <v/>
      </c>
      <c r="I103" s="143"/>
      <c r="J103" s="143" t="str">
        <f t="shared" si="14"/>
        <v/>
      </c>
      <c r="K103" s="144" t="str">
        <f t="shared" si="8"/>
        <v/>
      </c>
      <c r="L103" s="145" t="str">
        <f t="shared" si="8"/>
        <v/>
      </c>
      <c r="N103" s="82" t="str">
        <f t="shared" si="16"/>
        <v/>
      </c>
    </row>
    <row r="104" spans="1:14" s="163" customFormat="1">
      <c r="A104" s="158" t="str">
        <f t="shared" si="11"/>
        <v>Sum kapitalbehov</v>
      </c>
      <c r="B104" s="159"/>
      <c r="C104" s="159"/>
      <c r="D104" s="160" t="str">
        <f t="shared" si="15"/>
        <v/>
      </c>
      <c r="E104" s="161" t="str">
        <f t="shared" si="13"/>
        <v/>
      </c>
      <c r="F104" s="162" t="str">
        <f t="shared" si="13"/>
        <v/>
      </c>
      <c r="G104" s="82" t="str">
        <f t="shared" si="13"/>
        <v/>
      </c>
      <c r="H104" s="107" t="str">
        <f t="shared" si="13"/>
        <v>Sum finansiering</v>
      </c>
      <c r="I104" s="151"/>
      <c r="J104" s="151" t="str">
        <f t="shared" si="14"/>
        <v/>
      </c>
      <c r="K104" s="146" t="str">
        <f t="shared" si="8"/>
        <v/>
      </c>
      <c r="L104" s="147" t="str">
        <f t="shared" si="8"/>
        <v/>
      </c>
      <c r="M104" s="82"/>
      <c r="N104" s="82" t="str">
        <f t="shared" si="16"/>
        <v/>
      </c>
    </row>
    <row r="105" spans="1:14" s="163" customFormat="1">
      <c r="A105" s="82" t="str">
        <f t="shared" si="11"/>
        <v/>
      </c>
      <c r="B105" s="82" t="str">
        <f t="shared" ref="B105:C108" si="17">IF(B38=0,"",B38)</f>
        <v/>
      </c>
      <c r="C105" s="82" t="str">
        <f t="shared" si="17"/>
        <v/>
      </c>
      <c r="D105" s="82" t="str">
        <f t="shared" si="15"/>
        <v/>
      </c>
      <c r="E105" s="82" t="str">
        <f t="shared" si="13"/>
        <v/>
      </c>
      <c r="F105" s="82" t="str">
        <f t="shared" si="13"/>
        <v/>
      </c>
      <c r="G105" s="82" t="str">
        <f t="shared" si="13"/>
        <v/>
      </c>
      <c r="H105" s="82" t="str">
        <f t="shared" si="13"/>
        <v/>
      </c>
      <c r="I105" s="82"/>
      <c r="J105" s="82" t="str">
        <f t="shared" si="14"/>
        <v/>
      </c>
      <c r="K105" s="82" t="str">
        <f t="shared" si="8"/>
        <v/>
      </c>
      <c r="L105" s="82" t="str">
        <f t="shared" si="8"/>
        <v/>
      </c>
      <c r="M105" s="82"/>
      <c r="N105" s="82" t="str">
        <f t="shared" si="16"/>
        <v/>
      </c>
    </row>
    <row r="106" spans="1:14" s="82" customFormat="1">
      <c r="A106" s="82" t="str">
        <f t="shared" si="11"/>
        <v/>
      </c>
      <c r="B106" s="82" t="str">
        <f t="shared" si="17"/>
        <v/>
      </c>
      <c r="C106" s="82" t="str">
        <f t="shared" si="17"/>
        <v/>
      </c>
      <c r="D106" s="82" t="str">
        <f t="shared" si="15"/>
        <v/>
      </c>
      <c r="E106" s="82" t="str">
        <f t="shared" si="13"/>
        <v/>
      </c>
      <c r="F106" s="82" t="str">
        <f t="shared" si="13"/>
        <v/>
      </c>
      <c r="G106" s="82" t="str">
        <f t="shared" si="13"/>
        <v/>
      </c>
      <c r="H106" s="164" t="str">
        <f t="shared" si="13"/>
        <v>Restkapitalbehov</v>
      </c>
      <c r="I106" s="165"/>
      <c r="J106" s="165" t="str">
        <f t="shared" si="14"/>
        <v/>
      </c>
      <c r="K106" s="166" t="str">
        <f t="shared" si="8"/>
        <v/>
      </c>
      <c r="L106" s="167" t="str">
        <f t="shared" si="8"/>
        <v/>
      </c>
      <c r="N106" s="82" t="str">
        <f t="shared" ref="N106:N112" si="18">IF(N39=0,"",N39)</f>
        <v/>
      </c>
    </row>
    <row r="107" spans="1:14" s="82" customFormat="1">
      <c r="A107" s="82" t="str">
        <f t="shared" si="11"/>
        <v/>
      </c>
      <c r="B107" s="82" t="str">
        <f t="shared" si="17"/>
        <v/>
      </c>
      <c r="C107" s="82" t="str">
        <f t="shared" si="17"/>
        <v/>
      </c>
      <c r="D107" s="82" t="str">
        <f t="shared" si="15"/>
        <v/>
      </c>
      <c r="E107" s="82" t="str">
        <f t="shared" si="13"/>
        <v/>
      </c>
      <c r="F107" s="82" t="str">
        <f t="shared" si="13"/>
        <v/>
      </c>
      <c r="G107" s="82" t="str">
        <f t="shared" si="13"/>
        <v/>
      </c>
      <c r="H107" s="82" t="str">
        <f t="shared" si="13"/>
        <v/>
      </c>
      <c r="I107" s="82" t="str">
        <f t="shared" ref="I107:I112" si="19">IF(I40=0,"",I40)</f>
        <v/>
      </c>
      <c r="J107" s="82" t="str">
        <f t="shared" si="14"/>
        <v/>
      </c>
      <c r="K107" s="82" t="str">
        <f t="shared" si="8"/>
        <v/>
      </c>
      <c r="L107" s="82" t="str">
        <f t="shared" si="8"/>
        <v/>
      </c>
      <c r="N107" s="82" t="str">
        <f t="shared" si="18"/>
        <v/>
      </c>
    </row>
    <row r="108" spans="1:14" s="82" customFormat="1">
      <c r="A108" s="82" t="str">
        <f t="shared" si="11"/>
        <v/>
      </c>
      <c r="B108" s="82" t="str">
        <f t="shared" si="17"/>
        <v/>
      </c>
      <c r="C108" s="82" t="str">
        <f t="shared" si="17"/>
        <v/>
      </c>
      <c r="D108" s="82" t="str">
        <f t="shared" si="15"/>
        <v/>
      </c>
      <c r="E108" s="82" t="str">
        <f t="shared" si="13"/>
        <v/>
      </c>
      <c r="F108" s="82" t="str">
        <f t="shared" si="13"/>
        <v/>
      </c>
      <c r="G108" s="82" t="str">
        <f t="shared" si="13"/>
        <v/>
      </c>
      <c r="H108" s="82" t="str">
        <f t="shared" si="13"/>
        <v/>
      </c>
      <c r="I108" s="82" t="str">
        <f t="shared" si="19"/>
        <v/>
      </c>
      <c r="J108" s="82" t="str">
        <f t="shared" si="14"/>
        <v/>
      </c>
      <c r="K108" s="82" t="str">
        <f t="shared" si="8"/>
        <v/>
      </c>
      <c r="L108" s="82" t="str">
        <f t="shared" si="8"/>
        <v/>
      </c>
      <c r="N108" s="82" t="str">
        <f t="shared" si="18"/>
        <v/>
      </c>
    </row>
    <row r="109" spans="1:14" s="82" customFormat="1">
      <c r="A109" s="133" t="str">
        <f t="shared" si="11"/>
        <v>Nøkkeltall finansiering</v>
      </c>
      <c r="B109" s="84"/>
      <c r="C109" s="84"/>
      <c r="D109" s="84"/>
      <c r="E109" s="84"/>
      <c r="F109" s="84"/>
      <c r="G109" s="168" t="str">
        <f t="shared" ref="G109:H112" si="20">IF(G42=0,"",G42)</f>
        <v/>
      </c>
      <c r="H109" s="82" t="str">
        <f t="shared" si="20"/>
        <v/>
      </c>
      <c r="I109" s="82" t="str">
        <f t="shared" si="19"/>
        <v/>
      </c>
      <c r="J109" s="82" t="str">
        <f t="shared" si="14"/>
        <v/>
      </c>
      <c r="K109" s="82" t="str">
        <f t="shared" si="8"/>
        <v/>
      </c>
      <c r="L109" s="82" t="str">
        <f t="shared" si="8"/>
        <v/>
      </c>
      <c r="N109" s="82" t="str">
        <f t="shared" si="18"/>
        <v/>
      </c>
    </row>
    <row r="110" spans="1:14" s="82" customFormat="1">
      <c r="A110" s="169" t="str">
        <f t="shared" si="11"/>
        <v>Likviditet</v>
      </c>
      <c r="B110" s="139" t="str">
        <f t="shared" ref="B110:C112" si="21">IF(B43=0,"",B43)</f>
        <v/>
      </c>
      <c r="C110" s="139" t="str">
        <f t="shared" si="21"/>
        <v>Finansiering</v>
      </c>
      <c r="D110" s="98"/>
      <c r="E110" s="24"/>
      <c r="F110" s="24" t="str">
        <f>IF(F43=0,"",F43)</f>
        <v/>
      </c>
      <c r="G110" s="170" t="str">
        <f t="shared" si="20"/>
        <v/>
      </c>
      <c r="H110" s="82" t="str">
        <f t="shared" si="20"/>
        <v/>
      </c>
      <c r="I110" s="82" t="str">
        <f t="shared" si="19"/>
        <v/>
      </c>
      <c r="J110" s="82" t="str">
        <f t="shared" si="14"/>
        <v/>
      </c>
      <c r="K110" s="82" t="str">
        <f t="shared" si="8"/>
        <v/>
      </c>
      <c r="L110" s="82" t="str">
        <f t="shared" si="8"/>
        <v/>
      </c>
      <c r="N110" s="82" t="str">
        <f t="shared" si="18"/>
        <v/>
      </c>
    </row>
    <row r="111" spans="1:14" s="82" customFormat="1">
      <c r="A111" s="90" t="str">
        <f t="shared" si="11"/>
        <v>Likviditetsgrad 1</v>
      </c>
      <c r="B111" s="171" t="str">
        <f t="shared" si="21"/>
        <v/>
      </c>
      <c r="C111" s="24" t="str">
        <f t="shared" si="21"/>
        <v>Arbeidskapital i kr</v>
      </c>
      <c r="D111" s="98"/>
      <c r="E111" s="24"/>
      <c r="F111" s="144" t="str">
        <f>IF(F44=0,"",F44)</f>
        <v/>
      </c>
      <c r="G111" s="170" t="str">
        <f t="shared" si="20"/>
        <v/>
      </c>
      <c r="H111" s="82" t="str">
        <f t="shared" si="20"/>
        <v/>
      </c>
      <c r="I111" s="82" t="str">
        <f t="shared" si="19"/>
        <v/>
      </c>
      <c r="J111" s="82" t="str">
        <f t="shared" si="14"/>
        <v/>
      </c>
      <c r="K111" s="82" t="str">
        <f t="shared" si="8"/>
        <v/>
      </c>
      <c r="L111" s="82" t="str">
        <f t="shared" si="8"/>
        <v/>
      </c>
      <c r="N111" s="82" t="str">
        <f t="shared" si="18"/>
        <v/>
      </c>
    </row>
    <row r="112" spans="1:14" s="82" customFormat="1">
      <c r="A112" s="90" t="str">
        <f t="shared" si="11"/>
        <v>Likviditetsgrad 2</v>
      </c>
      <c r="B112" s="171" t="str">
        <f t="shared" si="21"/>
        <v/>
      </c>
      <c r="C112" s="24" t="str">
        <f t="shared" si="21"/>
        <v>Arbeidskapital i % av varelager</v>
      </c>
      <c r="D112" s="98"/>
      <c r="E112" s="24"/>
      <c r="F112" s="171" t="str">
        <f>IF(F45=0,"",F45)</f>
        <v/>
      </c>
      <c r="G112" s="170" t="str">
        <f t="shared" si="20"/>
        <v/>
      </c>
      <c r="H112" s="82" t="str">
        <f t="shared" si="20"/>
        <v/>
      </c>
      <c r="I112" s="82" t="str">
        <f t="shared" si="19"/>
        <v/>
      </c>
      <c r="J112" s="82" t="str">
        <f t="shared" si="14"/>
        <v/>
      </c>
      <c r="K112" s="82" t="str">
        <f t="shared" si="8"/>
        <v/>
      </c>
      <c r="L112" s="82" t="str">
        <f t="shared" si="8"/>
        <v/>
      </c>
      <c r="N112" s="82" t="str">
        <f t="shared" si="18"/>
        <v/>
      </c>
    </row>
    <row r="113" spans="1:14" s="82" customFormat="1">
      <c r="A113" s="90" t="str">
        <f t="shared" ref="A113:C113" si="22">IF(A46=0,"",A46)</f>
        <v/>
      </c>
      <c r="B113" s="171" t="str">
        <f t="shared" si="22"/>
        <v/>
      </c>
      <c r="C113" s="24" t="str">
        <f t="shared" si="22"/>
        <v>Langsiktig kap/(anl.midl+1/2 varel.)</v>
      </c>
      <c r="D113" s="98"/>
      <c r="E113" s="24"/>
      <c r="F113" s="171" t="str">
        <f t="shared" ref="F113:G113" si="23">IF(F46=0,"",F46)</f>
        <v/>
      </c>
      <c r="G113" s="170" t="str">
        <f t="shared" si="23"/>
        <v/>
      </c>
      <c r="H113" s="82" t="str">
        <f t="shared" ref="H113" si="24">IF(H47=0,"",H47)</f>
        <v/>
      </c>
      <c r="I113" s="82" t="str">
        <f t="shared" ref="I113" si="25">IF(I47=0,"",I47)</f>
        <v/>
      </c>
      <c r="J113" s="82" t="str">
        <f t="shared" ref="J113" si="26">IF(J47=0,"",J47)</f>
        <v/>
      </c>
      <c r="K113" s="82" t="str">
        <f t="shared" ref="K113:N113" si="27">IF(K47=0,"",K47)</f>
        <v/>
      </c>
      <c r="L113" s="82" t="str">
        <f t="shared" si="27"/>
        <v/>
      </c>
      <c r="N113" s="82" t="str">
        <f t="shared" si="27"/>
        <v/>
      </c>
    </row>
    <row r="114" spans="1:14" s="82" customFormat="1">
      <c r="A114" s="107" t="str">
        <f t="shared" ref="A114:C114" si="28">IF(A47=0,"",A47)</f>
        <v/>
      </c>
      <c r="B114" s="172" t="str">
        <f t="shared" si="28"/>
        <v/>
      </c>
      <c r="C114" s="108" t="str">
        <f t="shared" si="28"/>
        <v>Egenkapitalprosent</v>
      </c>
      <c r="D114" s="109"/>
      <c r="E114" s="108"/>
      <c r="F114" s="172" t="str">
        <f t="shared" ref="F114:G114" si="29">IF(F47=0,"",F47)</f>
        <v/>
      </c>
      <c r="G114" s="173" t="str">
        <f t="shared" si="29"/>
        <v/>
      </c>
      <c r="H114" s="82" t="str">
        <f t="shared" ref="H114:N114" si="30">IF(H48=0,"",H48&amp;"")</f>
        <v/>
      </c>
      <c r="I114" s="82" t="str">
        <f t="shared" si="30"/>
        <v/>
      </c>
      <c r="J114" s="82" t="str">
        <f t="shared" si="30"/>
        <v/>
      </c>
      <c r="K114" s="82" t="str">
        <f t="shared" si="30"/>
        <v/>
      </c>
      <c r="L114" s="82" t="str">
        <f t="shared" si="30"/>
        <v/>
      </c>
      <c r="N114" s="82" t="str">
        <f t="shared" si="30"/>
        <v/>
      </c>
    </row>
    <row r="115" spans="1:14" s="82" customFormat="1">
      <c r="A115" s="82" t="str">
        <f t="shared" ref="A115:N115" si="31">IF(A49=0,"",A49&amp;"")</f>
        <v/>
      </c>
      <c r="B115" s="82" t="str">
        <f t="shared" si="31"/>
        <v/>
      </c>
      <c r="C115" s="82" t="str">
        <f t="shared" si="31"/>
        <v/>
      </c>
      <c r="D115" s="82" t="str">
        <f t="shared" si="31"/>
        <v/>
      </c>
      <c r="E115" s="82" t="str">
        <f t="shared" si="31"/>
        <v/>
      </c>
      <c r="F115" s="82" t="str">
        <f t="shared" si="31"/>
        <v/>
      </c>
      <c r="G115" s="82" t="str">
        <f t="shared" si="31"/>
        <v/>
      </c>
      <c r="H115" s="82" t="str">
        <f t="shared" si="31"/>
        <v/>
      </c>
      <c r="I115" s="82" t="str">
        <f t="shared" si="31"/>
        <v/>
      </c>
      <c r="J115" s="82" t="str">
        <f t="shared" si="31"/>
        <v/>
      </c>
      <c r="K115" s="82" t="str">
        <f t="shared" si="31"/>
        <v/>
      </c>
      <c r="L115" s="82" t="str">
        <f t="shared" si="31"/>
        <v/>
      </c>
      <c r="N115" s="82" t="str">
        <f t="shared" si="31"/>
        <v/>
      </c>
    </row>
    <row r="116" spans="1:14" s="82" customFormat="1" ht="26.25" customHeight="1">
      <c r="A116" s="79" t="str">
        <f t="shared" ref="A116:N116" si="32">IF(A50=0,"",A50&amp;"")</f>
        <v/>
      </c>
      <c r="B116" s="80" t="str">
        <f t="shared" si="32"/>
        <v/>
      </c>
      <c r="C116" s="80" t="str">
        <f t="shared" si="32"/>
        <v/>
      </c>
      <c r="D116" s="80" t="str">
        <f t="shared" si="32"/>
        <v/>
      </c>
      <c r="E116" s="80" t="str">
        <f t="shared" si="32"/>
        <v/>
      </c>
      <c r="F116" s="80" t="str">
        <f t="shared" si="32"/>
        <v/>
      </c>
      <c r="G116" s="80" t="str">
        <f t="shared" si="32"/>
        <v/>
      </c>
      <c r="H116" s="81" t="str">
        <f t="shared" si="32"/>
        <v/>
      </c>
      <c r="I116" s="81" t="str">
        <f t="shared" si="32"/>
        <v/>
      </c>
      <c r="J116" s="81" t="str">
        <f t="shared" si="32"/>
        <v/>
      </c>
      <c r="K116" s="81" t="str">
        <f t="shared" si="32"/>
        <v/>
      </c>
      <c r="L116" s="81" t="str">
        <f t="shared" si="32"/>
        <v/>
      </c>
      <c r="N116" s="82" t="str">
        <f t="shared" si="32"/>
        <v/>
      </c>
    </row>
    <row r="117" spans="1:14" s="21" customFormat="1" ht="18" customHeight="1">
      <c r="A117" s="174" t="str">
        <f t="shared" ref="A117:N117" si="33">IF(A51=0,"",A51&amp;"")</f>
        <v/>
      </c>
      <c r="B117" s="175" t="str">
        <f t="shared" si="33"/>
        <v/>
      </c>
      <c r="C117" s="175" t="str">
        <f t="shared" si="33"/>
        <v/>
      </c>
      <c r="D117" s="176" t="str">
        <f t="shared" si="33"/>
        <v/>
      </c>
      <c r="E117" s="235" t="str">
        <f t="shared" si="33"/>
        <v/>
      </c>
      <c r="F117" s="235" t="str">
        <f t="shared" si="33"/>
        <v/>
      </c>
      <c r="G117" s="235" t="str">
        <f t="shared" si="33"/>
        <v/>
      </c>
      <c r="H117" s="235" t="str">
        <f t="shared" si="33"/>
        <v/>
      </c>
      <c r="I117" s="24" t="str">
        <f t="shared" si="33"/>
        <v/>
      </c>
      <c r="J117" s="24" t="str">
        <f t="shared" si="33"/>
        <v/>
      </c>
      <c r="K117" s="89" t="str">
        <f t="shared" si="33"/>
        <v/>
      </c>
      <c r="L117" s="20" t="str">
        <f t="shared" si="33"/>
        <v/>
      </c>
      <c r="N117" s="21" t="str">
        <f t="shared" si="33"/>
        <v/>
      </c>
    </row>
    <row r="118" spans="1:14">
      <c r="D118" s="228"/>
      <c r="E118" s="228"/>
      <c r="F118" s="228"/>
      <c r="G118" s="228"/>
      <c r="H118" s="228"/>
    </row>
  </sheetData>
  <sheetProtection sheet="1" objects="1" scenarios="1"/>
  <mergeCells count="3">
    <mergeCell ref="E3:H3"/>
    <mergeCell ref="E117:H117"/>
    <mergeCell ref="A2:J2"/>
  </mergeCells>
  <phoneticPr fontId="16" type="noConversion"/>
  <pageMargins left="0.67" right="0.54" top="0.98" bottom="0.98" header="0.5" footer="0.5"/>
  <pageSetup paperSize="9" scale="70" orientation="portrait" horizontalDpi="4294967292" verticalDpi="4294967292"/>
  <headerFooter>
    <oddHeader>&amp;RUtskriftsdato &amp;D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3" name="Button 6">
              <controlPr defaultSize="0" print="0" autoFill="0" autoLine="0" autoPict="0" macro="[0]!topp">
                <anchor moveWithCells="1" sizeWithCells="1">
                  <from>
                    <xdr:col>1</xdr:col>
                    <xdr:colOff>406400</xdr:colOff>
                    <xdr:row>0</xdr:row>
                    <xdr:rowOff>50800</xdr:rowOff>
                  </from>
                  <to>
                    <xdr:col>3</xdr:col>
                    <xdr:colOff>165100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2" r:id="rId4" name="Button 8">
              <controlPr defaultSize="0" print="0" autoFill="0" autoLine="0" autoPict="0" macro="[0]!slett">
                <anchor moveWithCells="1" sizeWithCells="1">
                  <from>
                    <xdr:col>0</xdr:col>
                    <xdr:colOff>165100</xdr:colOff>
                    <xdr:row>0</xdr:row>
                    <xdr:rowOff>50800</xdr:rowOff>
                  </from>
                  <to>
                    <xdr:col>1</xdr:col>
                    <xdr:colOff>406400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4" r:id="rId5" name="Button 10">
              <controlPr defaultSize="0" print="0" autoFill="0" autoLine="0" autoPict="0" macro="[0]!utskrift">
                <anchor moveWithCells="1" sizeWithCells="1">
                  <from>
                    <xdr:col>3</xdr:col>
                    <xdr:colOff>165100</xdr:colOff>
                    <xdr:row>0</xdr:row>
                    <xdr:rowOff>50800</xdr:rowOff>
                  </from>
                  <to>
                    <xdr:col>4</xdr:col>
                    <xdr:colOff>482600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6" r:id="rId6" name="Drop Down 12">
              <controlPr defaultSize="0" autoFill="0" autoLine="0" autoPict="0">
                <anchor moveWithCells="1">
                  <from>
                    <xdr:col>8</xdr:col>
                    <xdr:colOff>889000</xdr:colOff>
                    <xdr:row>9</xdr:row>
                    <xdr:rowOff>0</xdr:rowOff>
                  </from>
                  <to>
                    <xdr:col>10</xdr:col>
                    <xdr:colOff>0</xdr:colOff>
                    <xdr:row>10</xdr:row>
                    <xdr:rowOff>25400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Beregning av kapitalbehov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 Totland</dc:creator>
  <cp:lastModifiedBy>Johs Totland</cp:lastModifiedBy>
  <cp:lastPrinted>2011-10-28T00:11:45Z</cp:lastPrinted>
  <dcterms:created xsi:type="dcterms:W3CDTF">1997-11-30T00:42:46Z</dcterms:created>
  <dcterms:modified xsi:type="dcterms:W3CDTF">2014-02-24T21:15:22Z</dcterms:modified>
</cp:coreProperties>
</file>