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0"/>
  </bookViews>
  <sheets>
    <sheet name="Dekningspunktanalyse" sheetId="1" r:id="rId1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Dekningspunktanalyse!$P$50:$X$112</definedName>
    <definedName name="Z_13967C52_AC10_3641_8B5A_EE70C597B86C_.wvu.PrintArea" localSheetId="0" hidden="1">Dekningspunktanalyse!$P$50:$X$112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 s="1"/>
  <c r="D16" i="1"/>
  <c r="X83" i="1" s="1"/>
  <c r="Q82" i="1"/>
  <c r="B25" i="1" s="1"/>
  <c r="Q84" i="1"/>
  <c r="Q83" i="1"/>
  <c r="B26" i="1" s="1"/>
  <c r="D13" i="1"/>
  <c r="D18" i="1" s="1"/>
  <c r="X85" i="1" s="1"/>
  <c r="R84" i="1" s="1"/>
  <c r="Q81" i="1"/>
  <c r="B24" i="1" s="1"/>
  <c r="B27" i="1"/>
  <c r="D14" i="1"/>
  <c r="X81" i="1" s="1"/>
  <c r="A14" i="1"/>
  <c r="U81" i="1" s="1"/>
  <c r="Q50" i="1"/>
  <c r="A21" i="1"/>
  <c r="U88" i="1" s="1"/>
  <c r="A20" i="1"/>
  <c r="U87" i="1" s="1"/>
  <c r="A19" i="1"/>
  <c r="U86" i="1" s="1"/>
  <c r="U82" i="1"/>
  <c r="U84" i="1"/>
  <c r="U85" i="1"/>
  <c r="U80" i="1"/>
  <c r="B34" i="1"/>
  <c r="R57" i="1" s="1"/>
  <c r="C34" i="1"/>
  <c r="S57" i="1" s="1"/>
  <c r="D34" i="1"/>
  <c r="D35" i="1"/>
  <c r="T58" i="1" s="1"/>
  <c r="D36" i="1"/>
  <c r="T59" i="1"/>
  <c r="D37" i="1"/>
  <c r="T60" i="1" s="1"/>
  <c r="D38" i="1"/>
  <c r="T61" i="1"/>
  <c r="D39" i="1"/>
  <c r="T62" i="1" s="1"/>
  <c r="D40" i="1"/>
  <c r="T63" i="1" s="1"/>
  <c r="D41" i="1"/>
  <c r="T64" i="1" s="1"/>
  <c r="D42" i="1"/>
  <c r="T65" i="1" s="1"/>
  <c r="D43" i="1"/>
  <c r="T66" i="1" s="1"/>
  <c r="D44" i="1"/>
  <c r="T67" i="1"/>
  <c r="D45" i="1"/>
  <c r="T68" i="1" s="1"/>
  <c r="D46" i="1"/>
  <c r="T69" i="1" s="1"/>
  <c r="D47" i="1"/>
  <c r="T70" i="1" s="1"/>
  <c r="D48" i="1"/>
  <c r="T71" i="1"/>
  <c r="D49" i="1"/>
  <c r="T72" i="1" s="1"/>
  <c r="D50" i="1"/>
  <c r="T73" i="1" s="1"/>
  <c r="D51" i="1"/>
  <c r="T74" i="1" s="1"/>
  <c r="D52" i="1"/>
  <c r="T75" i="1" s="1"/>
  <c r="D53" i="1"/>
  <c r="T76" i="1" s="1"/>
  <c r="D54" i="1"/>
  <c r="T77" i="1" s="1"/>
  <c r="Q57" i="1"/>
  <c r="B35" i="1"/>
  <c r="R58" i="1" s="1"/>
  <c r="C35" i="1"/>
  <c r="E35" i="1" s="1"/>
  <c r="U58" i="1" s="1"/>
  <c r="Q58" i="1"/>
  <c r="A37" i="1" l="1"/>
  <c r="C36" i="1"/>
  <c r="S59" i="1" s="1"/>
  <c r="Q59" i="1"/>
  <c r="B36" i="1"/>
  <c r="R59" i="1" s="1"/>
  <c r="S58" i="1"/>
  <c r="A16" i="1"/>
  <c r="U83" i="1" s="1"/>
  <c r="E34" i="1"/>
  <c r="U57" i="1" s="1"/>
  <c r="D15" i="1"/>
  <c r="Q60" i="1"/>
  <c r="C37" i="1"/>
  <c r="S60" i="1" s="1"/>
  <c r="B37" i="1"/>
  <c r="R60" i="1" s="1"/>
  <c r="A38" i="1"/>
  <c r="F35" i="1"/>
  <c r="V58" i="1" s="1"/>
  <c r="T57" i="1"/>
  <c r="R82" i="1"/>
  <c r="R83" i="1"/>
  <c r="C27" i="1"/>
  <c r="S84" i="1"/>
  <c r="G35" i="1"/>
  <c r="W58" i="1" s="1"/>
  <c r="R81" i="1"/>
  <c r="F34" i="1"/>
  <c r="V57" i="1" s="1"/>
  <c r="X80" i="1"/>
  <c r="G34" i="1" l="1"/>
  <c r="W57" i="1" s="1"/>
  <c r="E36" i="1"/>
  <c r="U59" i="1" s="1"/>
  <c r="F36" i="1"/>
  <c r="V59" i="1" s="1"/>
  <c r="G36" i="1"/>
  <c r="W59" i="1" s="1"/>
  <c r="F37" i="1"/>
  <c r="V60" i="1" s="1"/>
  <c r="X82" i="1"/>
  <c r="D17" i="1"/>
  <c r="A39" i="1"/>
  <c r="B38" i="1"/>
  <c r="C38" i="1"/>
  <c r="Q61" i="1"/>
  <c r="E37" i="1"/>
  <c r="G37" i="1" s="1"/>
  <c r="W60" i="1" s="1"/>
  <c r="S83" i="1"/>
  <c r="C26" i="1"/>
  <c r="S82" i="1"/>
  <c r="C25" i="1"/>
  <c r="S81" i="1"/>
  <c r="C24" i="1"/>
  <c r="T84" i="1"/>
  <c r="E27" i="1" s="1"/>
  <c r="D27" i="1"/>
  <c r="U60" i="1" l="1"/>
  <c r="X84" i="1"/>
  <c r="D19" i="1"/>
  <c r="S61" i="1"/>
  <c r="E38" i="1"/>
  <c r="U61" i="1" s="1"/>
  <c r="F38" i="1"/>
  <c r="V61" i="1" s="1"/>
  <c r="R61" i="1"/>
  <c r="B39" i="1"/>
  <c r="R62" i="1" s="1"/>
  <c r="C39" i="1"/>
  <c r="A40" i="1"/>
  <c r="Q62" i="1"/>
  <c r="T82" i="1"/>
  <c r="E25" i="1" s="1"/>
  <c r="D25" i="1"/>
  <c r="D26" i="1"/>
  <c r="T83" i="1"/>
  <c r="E26" i="1" s="1"/>
  <c r="T81" i="1"/>
  <c r="E24" i="1" s="1"/>
  <c r="D24" i="1"/>
  <c r="G38" i="1" l="1"/>
  <c r="W61" i="1" s="1"/>
  <c r="X86" i="1"/>
  <c r="D20" i="1"/>
  <c r="X87" i="1" s="1"/>
  <c r="D21" i="1"/>
  <c r="X88" i="1" s="1"/>
  <c r="A41" i="1"/>
  <c r="B40" i="1"/>
  <c r="C40" i="1"/>
  <c r="Q63" i="1"/>
  <c r="F39" i="1"/>
  <c r="V62" i="1" s="1"/>
  <c r="E39" i="1"/>
  <c r="S62" i="1"/>
  <c r="E40" i="1" l="1"/>
  <c r="U63" i="1" s="1"/>
  <c r="S63" i="1"/>
  <c r="U62" i="1"/>
  <c r="G39" i="1"/>
  <c r="W62" i="1" s="1"/>
  <c r="R63" i="1"/>
  <c r="F40" i="1"/>
  <c r="V63" i="1" s="1"/>
  <c r="A42" i="1"/>
  <c r="B41" i="1"/>
  <c r="Q64" i="1"/>
  <c r="C41" i="1"/>
  <c r="G40" i="1" l="1"/>
  <c r="W63" i="1" s="1"/>
  <c r="B42" i="1"/>
  <c r="Q65" i="1"/>
  <c r="C42" i="1"/>
  <c r="A43" i="1"/>
  <c r="S64" i="1"/>
  <c r="E41" i="1"/>
  <c r="U64" i="1" s="1"/>
  <c r="F41" i="1"/>
  <c r="V64" i="1" s="1"/>
  <c r="R64" i="1"/>
  <c r="G41" i="1" l="1"/>
  <c r="W64" i="1" s="1"/>
  <c r="A44" i="1"/>
  <c r="C43" i="1"/>
  <c r="Q66" i="1"/>
  <c r="B43" i="1"/>
  <c r="S65" i="1"/>
  <c r="E42" i="1"/>
  <c r="U65" i="1" s="1"/>
  <c r="F42" i="1"/>
  <c r="V65" i="1" s="1"/>
  <c r="R65" i="1"/>
  <c r="F43" i="1" l="1"/>
  <c r="V66" i="1" s="1"/>
  <c r="R66" i="1"/>
  <c r="S66" i="1"/>
  <c r="E43" i="1"/>
  <c r="G42" i="1"/>
  <c r="W65" i="1" s="1"/>
  <c r="A45" i="1"/>
  <c r="B44" i="1"/>
  <c r="C44" i="1"/>
  <c r="Q67" i="1"/>
  <c r="E44" i="1" l="1"/>
  <c r="U67" i="1" s="1"/>
  <c r="S67" i="1"/>
  <c r="U66" i="1"/>
  <c r="G43" i="1"/>
  <c r="W66" i="1" s="1"/>
  <c r="G44" i="1"/>
  <c r="W67" i="1" s="1"/>
  <c r="R67" i="1"/>
  <c r="F44" i="1"/>
  <c r="V67" i="1" s="1"/>
  <c r="B45" i="1"/>
  <c r="C45" i="1"/>
  <c r="A46" i="1"/>
  <c r="Q68" i="1"/>
  <c r="F45" i="1" l="1"/>
  <c r="V68" i="1" s="1"/>
  <c r="R68" i="1"/>
  <c r="A47" i="1"/>
  <c r="Q69" i="1"/>
  <c r="B46" i="1"/>
  <c r="C46" i="1"/>
  <c r="S68" i="1"/>
  <c r="E45" i="1"/>
  <c r="U68" i="1" s="1"/>
  <c r="G45" i="1" l="1"/>
  <c r="W68" i="1" s="1"/>
  <c r="Q70" i="1"/>
  <c r="B47" i="1"/>
  <c r="C47" i="1"/>
  <c r="A48" i="1"/>
  <c r="E46" i="1"/>
  <c r="S69" i="1"/>
  <c r="R69" i="1"/>
  <c r="F46" i="1"/>
  <c r="V69" i="1" s="1"/>
  <c r="A49" i="1" l="1"/>
  <c r="B48" i="1"/>
  <c r="Q71" i="1"/>
  <c r="C48" i="1"/>
  <c r="S70" i="1"/>
  <c r="E47" i="1"/>
  <c r="U70" i="1" s="1"/>
  <c r="R70" i="1"/>
  <c r="F47" i="1"/>
  <c r="V70" i="1" s="1"/>
  <c r="U69" i="1"/>
  <c r="G46" i="1"/>
  <c r="W69" i="1" s="1"/>
  <c r="E48" i="1" l="1"/>
  <c r="S71" i="1"/>
  <c r="F48" i="1"/>
  <c r="V71" i="1" s="1"/>
  <c r="R71" i="1"/>
  <c r="G47" i="1"/>
  <c r="W70" i="1" s="1"/>
  <c r="A50" i="1"/>
  <c r="C49" i="1"/>
  <c r="Q72" i="1"/>
  <c r="B49" i="1"/>
  <c r="S72" i="1" l="1"/>
  <c r="E49" i="1"/>
  <c r="U72" i="1" s="1"/>
  <c r="C50" i="1"/>
  <c r="A51" i="1"/>
  <c r="B50" i="1"/>
  <c r="Q73" i="1"/>
  <c r="R72" i="1"/>
  <c r="F49" i="1"/>
  <c r="V72" i="1" s="1"/>
  <c r="U71" i="1"/>
  <c r="G48" i="1"/>
  <c r="W71" i="1" s="1"/>
  <c r="G49" i="1" l="1"/>
  <c r="W72" i="1" s="1"/>
  <c r="C51" i="1"/>
  <c r="Q74" i="1"/>
  <c r="B51" i="1"/>
  <c r="A52" i="1"/>
  <c r="S73" i="1"/>
  <c r="E50" i="1"/>
  <c r="F50" i="1"/>
  <c r="V73" i="1" s="1"/>
  <c r="R73" i="1"/>
  <c r="A53" i="1" l="1"/>
  <c r="C52" i="1"/>
  <c r="B52" i="1"/>
  <c r="Q75" i="1"/>
  <c r="F51" i="1"/>
  <c r="V74" i="1" s="1"/>
  <c r="R74" i="1"/>
  <c r="U73" i="1"/>
  <c r="G50" i="1"/>
  <c r="W73" i="1" s="1"/>
  <c r="S74" i="1"/>
  <c r="E51" i="1"/>
  <c r="U74" i="1" s="1"/>
  <c r="R75" i="1" l="1"/>
  <c r="F52" i="1"/>
  <c r="V75" i="1" s="1"/>
  <c r="E52" i="1"/>
  <c r="S75" i="1"/>
  <c r="G51" i="1"/>
  <c r="W74" i="1" s="1"/>
  <c r="C53" i="1"/>
  <c r="A54" i="1"/>
  <c r="B53" i="1"/>
  <c r="Q76" i="1"/>
  <c r="R76" i="1" l="1"/>
  <c r="F53" i="1"/>
  <c r="V76" i="1" s="1"/>
  <c r="S76" i="1"/>
  <c r="E53" i="1"/>
  <c r="U76" i="1" s="1"/>
  <c r="C54" i="1"/>
  <c r="Q77" i="1"/>
  <c r="B54" i="1"/>
  <c r="U75" i="1"/>
  <c r="G52" i="1"/>
  <c r="W75" i="1" s="1"/>
  <c r="G53" i="1" l="1"/>
  <c r="W76" i="1" s="1"/>
  <c r="F54" i="1"/>
  <c r="V77" i="1" s="1"/>
  <c r="R77" i="1"/>
  <c r="S77" i="1"/>
  <c r="E54" i="1"/>
  <c r="U77" i="1" s="1"/>
  <c r="G54" i="1" l="1"/>
  <c r="W77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<sst xmlns="http://schemas.openxmlformats.org/spreadsheetml/2006/main" count="64" uniqueCount="41">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</sst>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25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166" fontId="0" fillId="0" borderId="0"/>
    <xf numFmtId="164" fontId="1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</cellStyleXfs>
  <cellXfs count="142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40" fontId="12" fillId="7" borderId="13" xfId="0" applyNumberFormat="1" applyFont="1" applyFill="1" applyBorder="1" applyProtection="1">
      <protection locked="0"/>
    </xf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74" fontId="0" fillId="0" borderId="7" xfId="0" applyNumberFormat="1" applyFont="1" applyBorder="1" applyProtection="1"/>
    <xf numFmtId="175" fontId="0" fillId="0" borderId="15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4" fillId="5" borderId="0" xfId="0" applyFont="1" applyFill="1"/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3" fillId="4" borderId="4" xfId="0" applyFont="1" applyFill="1" applyBorder="1" applyAlignment="1">
      <alignment horizontal="center"/>
    </xf>
    <xf numFmtId="166" fontId="23" fillId="4" borderId="0" xfId="0" applyFont="1" applyFill="1" applyBorder="1" applyAlignment="1">
      <alignment horizontal="center"/>
    </xf>
    <xf numFmtId="166" fontId="23" fillId="4" borderId="6" xfId="0" applyFont="1" applyFill="1" applyBorder="1" applyAlignment="1">
      <alignment horizontal="center"/>
    </xf>
  </cellXfs>
  <cellStyles count="1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2745935604989401"/>
          <c:y val="2.93698152759258E-2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40800</c:v>
                </c:pt>
                <c:pt idx="2">
                  <c:v>81600</c:v>
                </c:pt>
                <c:pt idx="3">
                  <c:v>122400</c:v>
                </c:pt>
                <c:pt idx="4">
                  <c:v>163200</c:v>
                </c:pt>
                <c:pt idx="5">
                  <c:v>204000</c:v>
                </c:pt>
                <c:pt idx="6">
                  <c:v>244800</c:v>
                </c:pt>
                <c:pt idx="7">
                  <c:v>285600</c:v>
                </c:pt>
                <c:pt idx="8">
                  <c:v>326400</c:v>
                </c:pt>
                <c:pt idx="9">
                  <c:v>367200</c:v>
                </c:pt>
                <c:pt idx="10">
                  <c:v>408000</c:v>
                </c:pt>
                <c:pt idx="11">
                  <c:v>448800</c:v>
                </c:pt>
                <c:pt idx="12">
                  <c:v>489600</c:v>
                </c:pt>
                <c:pt idx="13">
                  <c:v>530400</c:v>
                </c:pt>
                <c:pt idx="14">
                  <c:v>571200</c:v>
                </c:pt>
                <c:pt idx="15">
                  <c:v>612000</c:v>
                </c:pt>
                <c:pt idx="16">
                  <c:v>652800</c:v>
                </c:pt>
                <c:pt idx="17">
                  <c:v>693600</c:v>
                </c:pt>
                <c:pt idx="18">
                  <c:v>734400</c:v>
                </c:pt>
                <c:pt idx="19">
                  <c:v>775200</c:v>
                </c:pt>
                <c:pt idx="20">
                  <c:v>816000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1048-813F-DC3B387616A1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24000</c:v>
                </c:pt>
                <c:pt idx="2">
                  <c:v>48000</c:v>
                </c:pt>
                <c:pt idx="3">
                  <c:v>72000</c:v>
                </c:pt>
                <c:pt idx="4">
                  <c:v>96000</c:v>
                </c:pt>
                <c:pt idx="5">
                  <c:v>120000</c:v>
                </c:pt>
                <c:pt idx="6">
                  <c:v>144000</c:v>
                </c:pt>
                <c:pt idx="7">
                  <c:v>168000</c:v>
                </c:pt>
                <c:pt idx="8">
                  <c:v>192000</c:v>
                </c:pt>
                <c:pt idx="9">
                  <c:v>216000</c:v>
                </c:pt>
                <c:pt idx="10">
                  <c:v>240000</c:v>
                </c:pt>
                <c:pt idx="11">
                  <c:v>264000</c:v>
                </c:pt>
                <c:pt idx="12">
                  <c:v>288000</c:v>
                </c:pt>
                <c:pt idx="13">
                  <c:v>312000</c:v>
                </c:pt>
                <c:pt idx="14">
                  <c:v>336000</c:v>
                </c:pt>
                <c:pt idx="15">
                  <c:v>360000</c:v>
                </c:pt>
                <c:pt idx="16">
                  <c:v>384000</c:v>
                </c:pt>
                <c:pt idx="17">
                  <c:v>408000</c:v>
                </c:pt>
                <c:pt idx="18">
                  <c:v>432000</c:v>
                </c:pt>
                <c:pt idx="19">
                  <c:v>456000</c:v>
                </c:pt>
                <c:pt idx="20">
                  <c:v>480000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A-1048-813F-DC3B387616A1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  <c:pt idx="11">
                  <c:v>100000</c:v>
                </c:pt>
                <c:pt idx="12">
                  <c:v>100000</c:v>
                </c:pt>
                <c:pt idx="13">
                  <c:v>100000</c:v>
                </c:pt>
                <c:pt idx="14">
                  <c:v>100000</c:v>
                </c:pt>
                <c:pt idx="15">
                  <c:v>100000</c:v>
                </c:pt>
                <c:pt idx="16">
                  <c:v>100000</c:v>
                </c:pt>
                <c:pt idx="17">
                  <c:v>100000</c:v>
                </c:pt>
                <c:pt idx="18">
                  <c:v>100000</c:v>
                </c:pt>
                <c:pt idx="19">
                  <c:v>100000</c:v>
                </c:pt>
                <c:pt idx="20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A-1048-813F-DC3B387616A1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100000</c:v>
                </c:pt>
                <c:pt idx="1">
                  <c:v>124000</c:v>
                </c:pt>
                <c:pt idx="2">
                  <c:v>148000</c:v>
                </c:pt>
                <c:pt idx="3">
                  <c:v>172000</c:v>
                </c:pt>
                <c:pt idx="4">
                  <c:v>196000</c:v>
                </c:pt>
                <c:pt idx="5">
                  <c:v>220000</c:v>
                </c:pt>
                <c:pt idx="6">
                  <c:v>244000</c:v>
                </c:pt>
                <c:pt idx="7">
                  <c:v>268000</c:v>
                </c:pt>
                <c:pt idx="8">
                  <c:v>292000</c:v>
                </c:pt>
                <c:pt idx="9">
                  <c:v>316000</c:v>
                </c:pt>
                <c:pt idx="10">
                  <c:v>340000</c:v>
                </c:pt>
                <c:pt idx="11">
                  <c:v>364000</c:v>
                </c:pt>
                <c:pt idx="12">
                  <c:v>388000</c:v>
                </c:pt>
                <c:pt idx="13">
                  <c:v>412000</c:v>
                </c:pt>
                <c:pt idx="14">
                  <c:v>436000</c:v>
                </c:pt>
                <c:pt idx="15">
                  <c:v>460000</c:v>
                </c:pt>
                <c:pt idx="16">
                  <c:v>484000</c:v>
                </c:pt>
                <c:pt idx="17">
                  <c:v>508000</c:v>
                </c:pt>
                <c:pt idx="18">
                  <c:v>532000</c:v>
                </c:pt>
                <c:pt idx="19">
                  <c:v>556000</c:v>
                </c:pt>
                <c:pt idx="20">
                  <c:v>580000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AA-1048-813F-DC3B387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44593328"/>
        <c:axId val="-1545190624"/>
      </c:lineChart>
      <c:catAx>
        <c:axId val="-154459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5190624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-154519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45933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40800</c:v>
                </c:pt>
                <c:pt idx="2">
                  <c:v>81600</c:v>
                </c:pt>
                <c:pt idx="3">
                  <c:v>122400</c:v>
                </c:pt>
                <c:pt idx="4">
                  <c:v>163200</c:v>
                </c:pt>
                <c:pt idx="5">
                  <c:v>204000</c:v>
                </c:pt>
                <c:pt idx="6">
                  <c:v>244800</c:v>
                </c:pt>
                <c:pt idx="7">
                  <c:v>285600</c:v>
                </c:pt>
                <c:pt idx="8">
                  <c:v>326400</c:v>
                </c:pt>
                <c:pt idx="9">
                  <c:v>367200</c:v>
                </c:pt>
                <c:pt idx="10">
                  <c:v>408000</c:v>
                </c:pt>
                <c:pt idx="11">
                  <c:v>448800</c:v>
                </c:pt>
                <c:pt idx="12">
                  <c:v>489600</c:v>
                </c:pt>
                <c:pt idx="13">
                  <c:v>530400</c:v>
                </c:pt>
                <c:pt idx="14">
                  <c:v>571200</c:v>
                </c:pt>
                <c:pt idx="15">
                  <c:v>612000</c:v>
                </c:pt>
                <c:pt idx="16">
                  <c:v>652800</c:v>
                </c:pt>
                <c:pt idx="17">
                  <c:v>693600</c:v>
                </c:pt>
                <c:pt idx="18">
                  <c:v>734400</c:v>
                </c:pt>
                <c:pt idx="19">
                  <c:v>775200</c:v>
                </c:pt>
                <c:pt idx="20">
                  <c:v>816000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A0-D446-B496-0999E541E6FD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24000</c:v>
                </c:pt>
                <c:pt idx="2">
                  <c:v>48000</c:v>
                </c:pt>
                <c:pt idx="3">
                  <c:v>72000</c:v>
                </c:pt>
                <c:pt idx="4">
                  <c:v>96000</c:v>
                </c:pt>
                <c:pt idx="5">
                  <c:v>120000</c:v>
                </c:pt>
                <c:pt idx="6">
                  <c:v>144000</c:v>
                </c:pt>
                <c:pt idx="7">
                  <c:v>168000</c:v>
                </c:pt>
                <c:pt idx="8">
                  <c:v>192000</c:v>
                </c:pt>
                <c:pt idx="9">
                  <c:v>216000</c:v>
                </c:pt>
                <c:pt idx="10">
                  <c:v>240000</c:v>
                </c:pt>
                <c:pt idx="11">
                  <c:v>264000</c:v>
                </c:pt>
                <c:pt idx="12">
                  <c:v>288000</c:v>
                </c:pt>
                <c:pt idx="13">
                  <c:v>312000</c:v>
                </c:pt>
                <c:pt idx="14">
                  <c:v>336000</c:v>
                </c:pt>
                <c:pt idx="15">
                  <c:v>360000</c:v>
                </c:pt>
                <c:pt idx="16">
                  <c:v>384000</c:v>
                </c:pt>
                <c:pt idx="17">
                  <c:v>408000</c:v>
                </c:pt>
                <c:pt idx="18">
                  <c:v>432000</c:v>
                </c:pt>
                <c:pt idx="19">
                  <c:v>456000</c:v>
                </c:pt>
                <c:pt idx="20">
                  <c:v>480000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0-D446-B496-0999E541E6FD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  <c:pt idx="11">
                  <c:v>100000</c:v>
                </c:pt>
                <c:pt idx="12">
                  <c:v>100000</c:v>
                </c:pt>
                <c:pt idx="13">
                  <c:v>100000</c:v>
                </c:pt>
                <c:pt idx="14">
                  <c:v>100000</c:v>
                </c:pt>
                <c:pt idx="15">
                  <c:v>100000</c:v>
                </c:pt>
                <c:pt idx="16">
                  <c:v>100000</c:v>
                </c:pt>
                <c:pt idx="17">
                  <c:v>100000</c:v>
                </c:pt>
                <c:pt idx="18">
                  <c:v>100000</c:v>
                </c:pt>
                <c:pt idx="19">
                  <c:v>100000</c:v>
                </c:pt>
                <c:pt idx="20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A0-D446-B496-0999E541E6FD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132</c:v>
                </c:pt>
                <c:pt idx="12">
                  <c:v>144</c:v>
                </c:pt>
                <c:pt idx="13">
                  <c:v>156</c:v>
                </c:pt>
                <c:pt idx="14">
                  <c:v>168</c:v>
                </c:pt>
                <c:pt idx="15">
                  <c:v>180</c:v>
                </c:pt>
                <c:pt idx="16">
                  <c:v>192</c:v>
                </c:pt>
                <c:pt idx="17">
                  <c:v>204</c:v>
                </c:pt>
                <c:pt idx="18">
                  <c:v>216</c:v>
                </c:pt>
                <c:pt idx="19">
                  <c:v>228</c:v>
                </c:pt>
                <c:pt idx="20">
                  <c:v>240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100000</c:v>
                </c:pt>
                <c:pt idx="1">
                  <c:v>124000</c:v>
                </c:pt>
                <c:pt idx="2">
                  <c:v>148000</c:v>
                </c:pt>
                <c:pt idx="3">
                  <c:v>172000</c:v>
                </c:pt>
                <c:pt idx="4">
                  <c:v>196000</c:v>
                </c:pt>
                <c:pt idx="5">
                  <c:v>220000</c:v>
                </c:pt>
                <c:pt idx="6">
                  <c:v>244000</c:v>
                </c:pt>
                <c:pt idx="7">
                  <c:v>268000</c:v>
                </c:pt>
                <c:pt idx="8">
                  <c:v>292000</c:v>
                </c:pt>
                <c:pt idx="9">
                  <c:v>316000</c:v>
                </c:pt>
                <c:pt idx="10">
                  <c:v>340000</c:v>
                </c:pt>
                <c:pt idx="11">
                  <c:v>364000</c:v>
                </c:pt>
                <c:pt idx="12">
                  <c:v>388000</c:v>
                </c:pt>
                <c:pt idx="13">
                  <c:v>412000</c:v>
                </c:pt>
                <c:pt idx="14">
                  <c:v>436000</c:v>
                </c:pt>
                <c:pt idx="15">
                  <c:v>460000</c:v>
                </c:pt>
                <c:pt idx="16">
                  <c:v>484000</c:v>
                </c:pt>
                <c:pt idx="17">
                  <c:v>508000</c:v>
                </c:pt>
                <c:pt idx="18">
                  <c:v>532000</c:v>
                </c:pt>
                <c:pt idx="19">
                  <c:v>556000</c:v>
                </c:pt>
                <c:pt idx="20">
                  <c:v>580000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4A0-D446-B496-0999E541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05400624"/>
        <c:axId val="-1605452368"/>
      </c:lineChart>
      <c:catAx>
        <c:axId val="-160540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52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0545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006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88</xdr:row>
      <xdr:rowOff>76200</xdr:rowOff>
    </xdr:from>
    <xdr:to>
      <xdr:col>23</xdr:col>
      <xdr:colOff>1016000</xdr:colOff>
      <xdr:row>111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177800</xdr:colOff>
          <xdr:row>0</xdr:row>
          <xdr:rowOff>50800</xdr:rowOff>
        </xdr:from>
        <xdr:to>
          <xdr:col>1</xdr:col>
          <xdr:colOff>533400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546100</xdr:colOff>
          <xdr:row>0</xdr:row>
          <xdr:rowOff>50800</xdr:rowOff>
        </xdr:from>
        <xdr:to>
          <xdr:col>2</xdr:col>
          <xdr:colOff>660400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660400</xdr:colOff>
          <xdr:row>0</xdr:row>
          <xdr:rowOff>50800</xdr:rowOff>
        </xdr:from>
        <xdr:to>
          <xdr:col>3</xdr:col>
          <xdr:colOff>787400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07220" y="1381760"/>
          <a:ext cx="127001" cy="1219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160852</xdr:colOff>
      <xdr:row>11</xdr:row>
      <xdr:rowOff>132731</xdr:rowOff>
    </xdr:from>
    <xdr:to>
      <xdr:col>5</xdr:col>
      <xdr:colOff>548702</xdr:colOff>
      <xdr:row>13</xdr:row>
      <xdr:rowOff>148167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flipH="1">
          <a:off x="4796352" y="2025031"/>
          <a:ext cx="387850" cy="371036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376612</xdr:colOff>
      <xdr:row>18</xdr:row>
      <xdr:rowOff>135159</xdr:rowOff>
    </xdr:from>
    <xdr:to>
      <xdr:col>12</xdr:col>
      <xdr:colOff>4337</xdr:colOff>
      <xdr:row>19</xdr:row>
      <xdr:rowOff>48483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9420551" y="3204326"/>
          <a:ext cx="368559" cy="8650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138610</xdr:colOff>
      <xdr:row>13</xdr:row>
      <xdr:rowOff>135467</xdr:rowOff>
    </xdr:from>
    <xdr:to>
      <xdr:col>6</xdr:col>
      <xdr:colOff>270933</xdr:colOff>
      <xdr:row>13</xdr:row>
      <xdr:rowOff>135468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>
          <a:off x="4774110" y="2383367"/>
          <a:ext cx="1008623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255521</xdr:colOff>
      <xdr:row>13</xdr:row>
      <xdr:rowOff>127000</xdr:rowOff>
    </xdr:from>
    <xdr:to>
      <xdr:col>6</xdr:col>
      <xdr:colOff>266700</xdr:colOff>
      <xdr:row>16</xdr:row>
      <xdr:rowOff>173263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>
          <a:off x="5767321" y="2374900"/>
          <a:ext cx="11179" cy="57966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97924</xdr:colOff>
      <xdr:row>13</xdr:row>
      <xdr:rowOff>21282</xdr:rowOff>
    </xdr:from>
    <xdr:to>
      <xdr:col>6</xdr:col>
      <xdr:colOff>412636</xdr:colOff>
      <xdr:row>13</xdr:row>
      <xdr:rowOff>174909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5609724" y="2269182"/>
          <a:ext cx="314712" cy="153627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DP</a:t>
          </a:r>
        </a:p>
      </xdr:txBody>
    </xdr:sp>
    <xdr:clientData/>
  </xdr:twoCellAnchor>
  <xdr:twoCellAnchor>
    <xdr:from>
      <xdr:col>6</xdr:col>
      <xdr:colOff>80162</xdr:colOff>
      <xdr:row>14</xdr:row>
      <xdr:rowOff>71570</xdr:rowOff>
    </xdr:from>
    <xdr:to>
      <xdr:col>7</xdr:col>
      <xdr:colOff>488429</xdr:colOff>
      <xdr:row>15</xdr:row>
      <xdr:rowOff>116023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591962" y="2497270"/>
          <a:ext cx="1284567" cy="222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</a:t>
          </a:r>
          <a:r>
            <a:rPr lang="nb-NO" sz="800" baseline="0"/>
            <a:t> enheter</a:t>
          </a:r>
          <a:endParaRPr lang="nb-NO" sz="800"/>
        </a:p>
      </xdr:txBody>
    </xdr:sp>
    <xdr:clientData/>
  </xdr:twoCellAnchor>
  <xdr:twoCellAnchor>
    <xdr:from>
      <xdr:col>7</xdr:col>
      <xdr:colOff>67718</xdr:colOff>
      <xdr:row>11</xdr:row>
      <xdr:rowOff>128419</xdr:rowOff>
    </xdr:from>
    <xdr:to>
      <xdr:col>7</xdr:col>
      <xdr:colOff>74401</xdr:colOff>
      <xdr:row>16</xdr:row>
      <xdr:rowOff>128247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 flipH="1">
          <a:off x="6455818" y="2020719"/>
          <a:ext cx="6683" cy="88882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160852</xdr:colOff>
      <xdr:row>11</xdr:row>
      <xdr:rowOff>132731</xdr:rowOff>
    </xdr:from>
    <xdr:to>
      <xdr:col>7</xdr:col>
      <xdr:colOff>58154</xdr:colOff>
      <xdr:row>11</xdr:row>
      <xdr:rowOff>134824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27" idx="0"/>
          <a:endCxn id="9" idx="0"/>
        </xdr:cNvCxnSpPr>
      </xdr:nvCxnSpPr>
      <xdr:spPr bwMode="auto">
        <a:xfrm flipH="1" flipV="1">
          <a:off x="4796352" y="2025031"/>
          <a:ext cx="1649902" cy="209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279399</xdr:colOff>
      <xdr:row>15</xdr:row>
      <xdr:rowOff>169578</xdr:rowOff>
    </xdr:from>
    <xdr:to>
      <xdr:col>7</xdr:col>
      <xdr:colOff>55032</xdr:colOff>
      <xdr:row>16</xdr:row>
      <xdr:rowOff>88903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6068603" y="2495674"/>
          <a:ext cx="97125" cy="651933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343549</xdr:colOff>
      <xdr:row>11</xdr:row>
      <xdr:rowOff>129833</xdr:rowOff>
    </xdr:from>
    <xdr:to>
      <xdr:col>6</xdr:col>
      <xdr:colOff>511265</xdr:colOff>
      <xdr:row>13</xdr:row>
      <xdr:rowOff>8781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979049" y="2022133"/>
          <a:ext cx="1044016" cy="234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kr</a:t>
          </a:r>
        </a:p>
      </xdr:txBody>
    </xdr:sp>
    <xdr:clientData/>
  </xdr:twoCellAnchor>
  <xdr:twoCellAnchor>
    <xdr:from>
      <xdr:col>7</xdr:col>
      <xdr:colOff>50800</xdr:colOff>
      <xdr:row>11</xdr:row>
      <xdr:rowOff>136886</xdr:rowOff>
    </xdr:from>
    <xdr:to>
      <xdr:col>7</xdr:col>
      <xdr:colOff>452521</xdr:colOff>
      <xdr:row>12</xdr:row>
      <xdr:rowOff>95250</xdr:rowOff>
    </xdr:to>
    <xdr:sp macro="" textlink="">
      <xdr:nvSpPr>
        <xdr:cNvPr id="25" name="Venstre klammeparentes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 flipH="1">
          <a:off x="5892800" y="2054586"/>
          <a:ext cx="401721" cy="142514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58154</xdr:colOff>
      <xdr:row>11</xdr:row>
      <xdr:rowOff>134824</xdr:rowOff>
    </xdr:from>
    <xdr:to>
      <xdr:col>7</xdr:col>
      <xdr:colOff>342327</xdr:colOff>
      <xdr:row>13</xdr:row>
      <xdr:rowOff>127000</xdr:rowOff>
    </xdr:to>
    <xdr:sp macro="" textlink="">
      <xdr:nvSpPr>
        <xdr:cNvPr id="27" name="Venstre klammeparentes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flipH="1">
          <a:off x="6446254" y="2027124"/>
          <a:ext cx="284173" cy="347776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412751</xdr:colOff>
      <xdr:row>11</xdr:row>
      <xdr:rowOff>31750</xdr:rowOff>
    </xdr:from>
    <xdr:to>
      <xdr:col>8</xdr:col>
      <xdr:colOff>438151</xdr:colOff>
      <xdr:row>12</xdr:row>
      <xdr:rowOff>25400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54751" y="1949450"/>
          <a:ext cx="698500" cy="17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Overskudd</a:t>
          </a:r>
        </a:p>
      </xdr:txBody>
    </xdr:sp>
    <xdr:clientData/>
  </xdr:twoCellAnchor>
  <xdr:twoCellAnchor>
    <xdr:from>
      <xdr:col>7</xdr:col>
      <xdr:colOff>349250</xdr:colOff>
      <xdr:row>12</xdr:row>
      <xdr:rowOff>127000</xdr:rowOff>
    </xdr:from>
    <xdr:to>
      <xdr:col>8</xdr:col>
      <xdr:colOff>647699</xdr:colOff>
      <xdr:row>13</xdr:row>
      <xdr:rowOff>99572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91250" y="2228850"/>
          <a:ext cx="971549" cy="156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Dekningsbidrag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2" transitionEvaluation="1" codeName="Ark1">
    <pageSetUpPr fitToPage="1"/>
  </sheetPr>
  <dimension ref="A1:X128"/>
  <sheetViews>
    <sheetView showGridLines="0" tabSelected="1" zoomScaleNormal="100" workbookViewId="0">
      <pane ySplit="2" topLeftCell="A12" activePane="bottomLeft" state="frozen"/>
      <selection pane="bottomLeft" activeCell="H23" sqref="H23"/>
    </sheetView>
  </sheetViews>
  <sheetFormatPr baseColWidth="10" defaultColWidth="9.6328125" defaultRowHeight="12.5" x14ac:dyDescent="0.25"/>
  <cols>
    <col min="1" max="1" width="13.81640625" style="4" customWidth="1"/>
    <col min="2" max="3" width="12" style="4" customWidth="1"/>
    <col min="4" max="7" width="11.453125" style="4" customWidth="1"/>
    <col min="8" max="9" width="9.6328125" style="4" customWidth="1"/>
    <col min="10" max="10" width="6.6328125" style="4" customWidth="1"/>
    <col min="11" max="11" width="8.6328125" style="4" customWidth="1"/>
    <col min="12" max="14" width="9.6328125" style="4" customWidth="1"/>
    <col min="15" max="15" width="5.6328125" style="4" customWidth="1"/>
    <col min="16" max="16" width="13.1796875" style="4" customWidth="1"/>
    <col min="17" max="24" width="12.6328125" style="4" customWidth="1"/>
    <col min="25" max="16384" width="9.6328125" style="4"/>
  </cols>
  <sheetData>
    <row r="1" spans="1:24" ht="14" x14ac:dyDescent="0.3">
      <c r="A1" s="27"/>
      <c r="B1" s="27"/>
      <c r="C1" s="27"/>
      <c r="D1" s="27"/>
      <c r="E1" s="27"/>
      <c r="F1" s="134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 x14ac:dyDescent="0.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35"/>
      <c r="M3" s="135"/>
      <c r="N3" s="135"/>
      <c r="O3" s="135"/>
      <c r="P3" s="135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 x14ac:dyDescent="0.25">
      <c r="A4" s="6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21"/>
      <c r="M4" s="121"/>
      <c r="N4" s="121"/>
      <c r="O4" s="121"/>
      <c r="P4" s="121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21"/>
      <c r="M5" s="121"/>
      <c r="N5" s="121"/>
      <c r="O5" s="121"/>
      <c r="P5" s="121"/>
      <c r="Q5" s="30"/>
      <c r="R5" s="30"/>
      <c r="S5" s="30"/>
      <c r="T5" s="30"/>
      <c r="U5" s="30"/>
      <c r="V5" s="30"/>
      <c r="W5" s="30"/>
      <c r="X5" s="30"/>
    </row>
    <row r="6" spans="1:24" s="2" customFormat="1" ht="13" x14ac:dyDescent="0.3">
      <c r="A6" s="40" t="s">
        <v>2</v>
      </c>
      <c r="B6" s="41"/>
      <c r="C6" s="133" t="s">
        <v>38</v>
      </c>
      <c r="D6" s="42"/>
      <c r="E6" s="24"/>
      <c r="F6" s="33"/>
      <c r="G6" s="33"/>
      <c r="H6" s="33"/>
      <c r="I6" s="33"/>
      <c r="J6" s="33"/>
      <c r="K6" s="33"/>
      <c r="L6" s="136" t="s">
        <v>37</v>
      </c>
      <c r="M6" s="137"/>
      <c r="N6" s="137"/>
      <c r="O6" s="137"/>
      <c r="P6" s="138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 x14ac:dyDescent="0.25">
      <c r="A7" s="43"/>
      <c r="B7" s="25"/>
      <c r="C7" s="119" t="s">
        <v>34</v>
      </c>
      <c r="D7" s="44">
        <v>3400</v>
      </c>
      <c r="E7" s="24"/>
      <c r="F7" s="33"/>
      <c r="G7" s="33"/>
      <c r="H7" s="33"/>
      <c r="I7" s="33"/>
      <c r="J7" s="33"/>
      <c r="K7" s="33"/>
      <c r="L7" s="139" t="s">
        <v>39</v>
      </c>
      <c r="M7" s="140"/>
      <c r="N7" s="140"/>
      <c r="O7" s="140"/>
      <c r="P7" s="141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 x14ac:dyDescent="0.25">
      <c r="A8" s="43"/>
      <c r="B8" s="25"/>
      <c r="C8" s="119" t="s">
        <v>35</v>
      </c>
      <c r="D8" s="44">
        <v>2000</v>
      </c>
      <c r="E8" s="24"/>
      <c r="F8" s="33"/>
      <c r="G8" s="33"/>
      <c r="H8" s="33"/>
      <c r="I8" s="33"/>
      <c r="J8" s="33"/>
      <c r="K8" s="33"/>
      <c r="L8" s="122"/>
      <c r="M8" s="34"/>
      <c r="N8" s="34"/>
      <c r="O8" s="34"/>
      <c r="P8" s="123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 x14ac:dyDescent="0.25">
      <c r="A9" s="43"/>
      <c r="B9" s="25"/>
      <c r="C9" s="65" t="s">
        <v>36</v>
      </c>
      <c r="D9" s="45">
        <v>100000</v>
      </c>
      <c r="E9" s="24"/>
      <c r="F9" s="33"/>
      <c r="G9" s="33"/>
      <c r="H9" s="33"/>
      <c r="I9" s="33"/>
      <c r="J9" s="33"/>
      <c r="K9" s="33"/>
      <c r="L9" s="122"/>
      <c r="M9" s="34"/>
      <c r="N9" s="34"/>
      <c r="O9" s="34"/>
      <c r="P9" s="123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 x14ac:dyDescent="0.25">
      <c r="A10" s="46"/>
      <c r="B10" s="47"/>
      <c r="C10" s="48" t="s">
        <v>3</v>
      </c>
      <c r="D10" s="49">
        <v>120</v>
      </c>
      <c r="E10" s="24"/>
      <c r="F10" s="33"/>
      <c r="G10" s="33"/>
      <c r="H10" s="33"/>
      <c r="I10" s="33"/>
      <c r="J10" s="33"/>
      <c r="K10" s="33"/>
      <c r="L10" s="122"/>
      <c r="M10" s="34"/>
      <c r="N10" s="34"/>
      <c r="O10" s="34"/>
      <c r="P10" s="12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5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22"/>
      <c r="M11" s="34"/>
      <c r="N11" s="34"/>
      <c r="O11" s="34"/>
      <c r="P11" s="123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 x14ac:dyDescent="0.3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4"/>
      <c r="M12" s="125"/>
      <c r="N12" s="125"/>
      <c r="O12" s="125"/>
      <c r="P12" s="126"/>
      <c r="Q12" s="35"/>
      <c r="R12" s="35"/>
      <c r="S12" s="35"/>
      <c r="T12" s="35"/>
      <c r="U12" s="35"/>
      <c r="V12" s="35"/>
      <c r="W12" s="35"/>
      <c r="X12" s="35"/>
    </row>
    <row r="13" spans="1:24" ht="14.5" customHeight="1" x14ac:dyDescent="0.3">
      <c r="A13" s="50" t="s">
        <v>5</v>
      </c>
      <c r="B13" s="51"/>
      <c r="C13" s="51"/>
      <c r="D13" s="68">
        <f>D7-D8</f>
        <v>1400</v>
      </c>
      <c r="E13" s="36"/>
      <c r="F13" s="32"/>
      <c r="G13" s="32"/>
      <c r="H13" s="32"/>
      <c r="I13" s="32"/>
      <c r="J13" s="32"/>
      <c r="K13" s="32"/>
      <c r="L13" s="127"/>
      <c r="M13" s="128"/>
      <c r="N13" s="128"/>
      <c r="O13" s="128"/>
      <c r="P13" s="129"/>
      <c r="Q13" s="32"/>
      <c r="R13" s="32"/>
      <c r="S13" s="32"/>
      <c r="T13" s="32"/>
      <c r="U13" s="32"/>
      <c r="V13" s="32"/>
      <c r="W13" s="32"/>
      <c r="X13" s="32"/>
    </row>
    <row r="14" spans="1:24" ht="14.5" customHeight="1" x14ac:dyDescent="0.3">
      <c r="A14" s="52" t="str">
        <f>"Dekningsbidrag totalt "&amp;IF(D10&gt;0,"v/ "&amp;TEXT(D10,"# ###")&amp;" enh.","")</f>
        <v>Dekningsbidrag totalt v/ 120 enh.</v>
      </c>
      <c r="B14" s="37"/>
      <c r="C14" s="37"/>
      <c r="D14" s="57">
        <f>(D7-D8)*D10</f>
        <v>168000</v>
      </c>
      <c r="E14" s="36"/>
      <c r="F14" s="32"/>
      <c r="G14" s="32"/>
      <c r="H14" s="32"/>
      <c r="I14" s="32"/>
      <c r="J14" s="32"/>
      <c r="K14" s="32"/>
      <c r="L14" s="127"/>
      <c r="M14" s="128"/>
      <c r="N14" s="128"/>
      <c r="O14" s="128"/>
      <c r="P14" s="129"/>
      <c r="Q14" s="32"/>
      <c r="R14" s="32"/>
      <c r="S14" s="32"/>
      <c r="T14" s="32"/>
      <c r="U14" s="32"/>
      <c r="V14" s="32"/>
      <c r="W14" s="32"/>
      <c r="X14" s="32"/>
    </row>
    <row r="15" spans="1:24" ht="14.5" customHeight="1" x14ac:dyDescent="0.3">
      <c r="A15" s="52" t="s">
        <v>6</v>
      </c>
      <c r="B15" s="37"/>
      <c r="C15" s="37"/>
      <c r="D15" s="53">
        <f>IF(D7=0,"",+D13/D7)</f>
        <v>0.41176470588235292</v>
      </c>
      <c r="E15" s="36"/>
      <c r="F15" s="32"/>
      <c r="G15" s="32"/>
      <c r="H15" s="32"/>
      <c r="I15" s="32"/>
      <c r="J15" s="32"/>
      <c r="K15" s="32"/>
      <c r="L15" s="127"/>
      <c r="M15" s="128"/>
      <c r="N15" s="128"/>
      <c r="O15" s="128"/>
      <c r="P15" s="129"/>
      <c r="Q15" s="32"/>
      <c r="R15" s="32"/>
      <c r="S15" s="32"/>
      <c r="T15" s="32"/>
      <c r="U15" s="32"/>
      <c r="V15" s="32"/>
      <c r="W15" s="32"/>
      <c r="X15" s="32"/>
    </row>
    <row r="16" spans="1:24" ht="14.5" customHeight="1" x14ac:dyDescent="0.3">
      <c r="A16" s="54" t="str">
        <f>IF(D16&gt;=0,"Overskudd","Underskudd")&amp;IF(D10&gt;0," v/ "&amp;TEXT(D10,"# ###")&amp;" enh.","")</f>
        <v>Overskudd v/ 120 enh.</v>
      </c>
      <c r="B16" s="37"/>
      <c r="C16" s="37"/>
      <c r="D16" s="55">
        <f>(D7-D8)*D10-D9</f>
        <v>68000</v>
      </c>
      <c r="E16" s="36"/>
      <c r="F16" s="32"/>
      <c r="G16" s="32"/>
      <c r="H16" s="32"/>
      <c r="I16" s="32"/>
      <c r="J16" s="32"/>
      <c r="K16" s="32"/>
      <c r="L16" s="127"/>
      <c r="M16" s="128"/>
      <c r="N16" s="128"/>
      <c r="O16" s="128"/>
      <c r="P16" s="129"/>
      <c r="Q16" s="32"/>
      <c r="R16" s="32"/>
      <c r="S16" s="32"/>
      <c r="T16" s="32"/>
      <c r="U16" s="32"/>
      <c r="V16" s="32"/>
      <c r="W16" s="32"/>
      <c r="X16" s="32"/>
    </row>
    <row r="17" spans="1:24" ht="14.5" customHeight="1" x14ac:dyDescent="0.3">
      <c r="A17" s="113" t="s">
        <v>32</v>
      </c>
      <c r="B17" s="37"/>
      <c r="C17" s="37"/>
      <c r="D17" s="56">
        <f>IF(OR(D15=0,D15=""),"",+D9/D15)</f>
        <v>242857.14285714287</v>
      </c>
      <c r="E17" s="36"/>
      <c r="F17" s="32"/>
      <c r="G17" s="32"/>
      <c r="H17" s="32"/>
      <c r="I17" s="32"/>
      <c r="J17" s="32"/>
      <c r="K17" s="32"/>
      <c r="L17" s="127"/>
      <c r="M17" s="128"/>
      <c r="N17" s="128"/>
      <c r="O17" s="128"/>
      <c r="P17" s="129"/>
      <c r="Q17" s="32"/>
      <c r="R17" s="32"/>
      <c r="S17" s="32"/>
      <c r="T17" s="32"/>
      <c r="U17" s="32"/>
      <c r="V17" s="32"/>
      <c r="W17" s="32"/>
      <c r="X17" s="32"/>
    </row>
    <row r="18" spans="1:24" ht="14.5" customHeight="1" x14ac:dyDescent="0.3">
      <c r="A18" s="113" t="s">
        <v>33</v>
      </c>
      <c r="B18" s="37"/>
      <c r="C18" s="37"/>
      <c r="D18" s="56">
        <f>IF(D13=0,"",+D9/D13)</f>
        <v>71.428571428571431</v>
      </c>
      <c r="E18" s="36"/>
      <c r="F18" s="32"/>
      <c r="G18" s="32"/>
      <c r="H18" s="32"/>
      <c r="I18" s="32"/>
      <c r="J18" s="32"/>
      <c r="K18" s="32"/>
      <c r="L18" s="127"/>
      <c r="M18" s="128"/>
      <c r="N18" s="128"/>
      <c r="O18" s="128"/>
      <c r="P18" s="129"/>
      <c r="Q18" s="32"/>
      <c r="R18" s="32"/>
      <c r="S18" s="32"/>
      <c r="T18" s="32"/>
      <c r="U18" s="32"/>
      <c r="V18" s="32"/>
      <c r="W18" s="32"/>
      <c r="X18" s="32"/>
    </row>
    <row r="19" spans="1:24" ht="14.5" customHeight="1" x14ac:dyDescent="0.3">
      <c r="A19" s="52" t="str">
        <f>"Sikkerhetsmargin i kroner "&amp;IF(D10&gt;0," v/ "&amp;TEXT(D10,"# ###")&amp;" enh.","")</f>
        <v>Sikkerhetsmargin i kroner  v/ 120 enh.</v>
      </c>
      <c r="B19" s="37"/>
      <c r="C19" s="37"/>
      <c r="D19" s="57">
        <f>D7*D10-D17</f>
        <v>165142.85714285713</v>
      </c>
      <c r="E19" s="36"/>
      <c r="F19" s="32"/>
      <c r="G19" s="32"/>
      <c r="H19" s="32"/>
      <c r="I19" s="32"/>
      <c r="J19" s="32"/>
      <c r="K19" s="32"/>
      <c r="L19" s="127"/>
      <c r="M19" s="128"/>
      <c r="N19" s="128"/>
      <c r="O19" s="128"/>
      <c r="P19" s="129"/>
      <c r="Q19" s="32"/>
      <c r="R19" s="32"/>
      <c r="S19" s="32"/>
      <c r="T19" s="32"/>
      <c r="U19" s="32"/>
      <c r="V19" s="32"/>
      <c r="W19" s="32"/>
      <c r="X19" s="32"/>
    </row>
    <row r="20" spans="1:24" ht="14.5" customHeight="1" x14ac:dyDescent="0.3">
      <c r="A20" s="52" t="str">
        <f>"Sikkerhetsmargin i enheter "&amp;IF(D10&gt;0," v/ "&amp;TEXT(D10,"# ###")&amp;" enh.","")</f>
        <v>Sikkerhetsmargin i enheter  v/ 120 enh.</v>
      </c>
      <c r="B20" s="37"/>
      <c r="C20" s="37"/>
      <c r="D20" s="56">
        <f>IF(D7=0,"",+D19/D7)</f>
        <v>48.571428571428569</v>
      </c>
      <c r="E20" s="36"/>
      <c r="F20" s="32"/>
      <c r="G20" s="32"/>
      <c r="H20" s="32"/>
      <c r="I20" s="32"/>
      <c r="J20" s="32"/>
      <c r="K20" s="32"/>
      <c r="L20" s="127"/>
      <c r="M20" s="128"/>
      <c r="N20" s="128"/>
      <c r="O20" s="128"/>
      <c r="P20" s="129"/>
      <c r="Q20" s="32"/>
      <c r="R20" s="32"/>
      <c r="S20" s="32"/>
      <c r="T20" s="32"/>
      <c r="U20" s="32"/>
      <c r="V20" s="32"/>
      <c r="W20" s="32"/>
      <c r="X20" s="32"/>
    </row>
    <row r="21" spans="1:24" ht="13" x14ac:dyDescent="0.3">
      <c r="A21" s="58" t="str">
        <f>"Sikkerhetsmargin i prosent "&amp;IF(D10&gt;0," v/ "&amp;TEXT(D10,"# ###")&amp;" enh.","")</f>
        <v>Sikkerhetsmargin i prosent  v/ 120 enh.</v>
      </c>
      <c r="B21" s="59"/>
      <c r="C21" s="59"/>
      <c r="D21" s="60">
        <f>IF((D7*D10)=0,"",+D19/(D7*D10))</f>
        <v>0.40476190476190471</v>
      </c>
      <c r="E21" s="32"/>
      <c r="F21" s="32"/>
      <c r="G21" s="32"/>
      <c r="H21" s="32"/>
      <c r="I21" s="32"/>
      <c r="J21" s="32"/>
      <c r="K21" s="32"/>
      <c r="L21" s="130"/>
      <c r="M21" s="131"/>
      <c r="N21" s="131"/>
      <c r="O21" s="131"/>
      <c r="P21" s="132"/>
      <c r="Q21" s="32"/>
      <c r="R21" s="32"/>
      <c r="S21" s="32"/>
      <c r="T21" s="32"/>
      <c r="U21" s="32"/>
      <c r="V21" s="32"/>
      <c r="W21" s="32"/>
      <c r="X21" s="32"/>
    </row>
    <row r="22" spans="1:24" ht="14" x14ac:dyDescent="0.3">
      <c r="A22" s="105" t="s">
        <v>29</v>
      </c>
      <c r="B22" s="106"/>
      <c r="C22" s="106"/>
      <c r="D22" s="106"/>
      <c r="E22" s="107"/>
      <c r="F22" s="32"/>
      <c r="G22" s="32"/>
      <c r="H22" s="32"/>
      <c r="I22" s="32"/>
      <c r="J22" s="32"/>
      <c r="K22" s="32"/>
      <c r="L22" s="128"/>
      <c r="M22" s="128"/>
      <c r="N22" s="128"/>
      <c r="O22" s="128"/>
      <c r="P22" s="128"/>
      <c r="Q22" s="32"/>
      <c r="R22" s="32"/>
      <c r="S22" s="32"/>
      <c r="T22" s="32"/>
      <c r="U22" s="32"/>
      <c r="V22" s="32"/>
      <c r="W22" s="32"/>
      <c r="X22" s="32"/>
    </row>
    <row r="23" spans="1:24" ht="13" x14ac:dyDescent="0.3">
      <c r="A23" s="108" t="s">
        <v>22</v>
      </c>
      <c r="B23" s="109" t="s">
        <v>23</v>
      </c>
      <c r="C23" s="109" t="s">
        <v>24</v>
      </c>
      <c r="D23" s="109" t="s">
        <v>25</v>
      </c>
      <c r="E23" s="110" t="s">
        <v>31</v>
      </c>
      <c r="F23" s="32"/>
      <c r="G23" s="32"/>
      <c r="H23" s="32"/>
      <c r="I23" s="32"/>
      <c r="J23" s="32"/>
      <c r="K23" s="32"/>
      <c r="L23" s="128"/>
      <c r="M23" s="128"/>
      <c r="N23" s="128"/>
      <c r="O23" s="128"/>
      <c r="P23" s="128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A24" s="111" t="s">
        <v>26</v>
      </c>
      <c r="B24" s="114">
        <f t="shared" ref="B24:E27" si="0">Q81</f>
        <v>3400</v>
      </c>
      <c r="C24" s="114">
        <f t="shared" si="0"/>
        <v>2833.3333333333335</v>
      </c>
      <c r="D24" s="114">
        <f t="shared" si="0"/>
        <v>-566.66666666666652</v>
      </c>
      <c r="E24" s="117">
        <f t="shared" si="0"/>
        <v>-0.16666666666666663</v>
      </c>
      <c r="F24" s="32"/>
      <c r="G24" s="32"/>
      <c r="H24" s="32"/>
      <c r="I24" s="32"/>
      <c r="J24" s="32"/>
      <c r="K24" s="32"/>
      <c r="L24" s="128"/>
      <c r="M24" s="128"/>
      <c r="N24" s="128"/>
      <c r="O24" s="128"/>
      <c r="P24" s="128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111" t="s">
        <v>27</v>
      </c>
      <c r="B25" s="114">
        <f t="shared" si="0"/>
        <v>2000</v>
      </c>
      <c r="C25" s="114">
        <f t="shared" si="0"/>
        <v>2566.6666666666665</v>
      </c>
      <c r="D25" s="114">
        <f t="shared" si="0"/>
        <v>566.66666666666652</v>
      </c>
      <c r="E25" s="117">
        <f t="shared" si="0"/>
        <v>0.28333333333333327</v>
      </c>
      <c r="F25" s="32"/>
      <c r="G25" s="32"/>
      <c r="H25" s="32"/>
      <c r="I25" s="32"/>
      <c r="J25" s="32"/>
      <c r="K25" s="32"/>
      <c r="L25" s="128"/>
      <c r="M25" s="128"/>
      <c r="N25" s="128"/>
      <c r="O25" s="128"/>
      <c r="P25" s="128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111" t="s">
        <v>28</v>
      </c>
      <c r="B26" s="115">
        <f t="shared" si="0"/>
        <v>100000</v>
      </c>
      <c r="C26" s="115">
        <f t="shared" si="0"/>
        <v>168000</v>
      </c>
      <c r="D26" s="115">
        <f t="shared" si="0"/>
        <v>68000</v>
      </c>
      <c r="E26" s="117">
        <f t="shared" si="0"/>
        <v>0.68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112" t="s">
        <v>13</v>
      </c>
      <c r="B27" s="116">
        <f t="shared" si="0"/>
        <v>120</v>
      </c>
      <c r="C27" s="116">
        <f t="shared" si="0"/>
        <v>71.428571428571431</v>
      </c>
      <c r="D27" s="116">
        <f t="shared" si="0"/>
        <v>-48.571428571428569</v>
      </c>
      <c r="E27" s="118">
        <f t="shared" si="0"/>
        <v>-0.40476190476190477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5">
      <c r="M30" s="19"/>
      <c r="O30" s="19"/>
    </row>
    <row r="31" spans="1:24" s="10" customFormat="1" ht="13" x14ac:dyDescent="0.3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 x14ac:dyDescent="0.3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ht="13" x14ac:dyDescent="0.3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5">
      <c r="A34" s="61">
        <v>0</v>
      </c>
      <c r="B34" s="62">
        <f t="shared" ref="B34:B54" si="1">$D$7*A34</f>
        <v>0</v>
      </c>
      <c r="C34" s="62">
        <f t="shared" ref="C34:C54" si="2">$D$8*A34</f>
        <v>0</v>
      </c>
      <c r="D34" s="62">
        <f t="shared" ref="D34:D54" si="3">$D$9</f>
        <v>100000</v>
      </c>
      <c r="E34" s="62">
        <f t="shared" ref="E34:E54" si="4">C34+D34</f>
        <v>100000</v>
      </c>
      <c r="F34" s="62">
        <f t="shared" ref="F34:F54" si="5">B34-C34</f>
        <v>0</v>
      </c>
      <c r="G34" s="66">
        <f t="shared" ref="G34:G54" si="6">B34-E34</f>
        <v>-100000</v>
      </c>
      <c r="M34" s="19"/>
      <c r="O34" s="19"/>
    </row>
    <row r="35" spans="1:15" s="10" customFormat="1" x14ac:dyDescent="0.25">
      <c r="A35" s="61">
        <f>ROUND(D10/10,IF(D10&lt;1000,0,-2))</f>
        <v>12</v>
      </c>
      <c r="B35" s="62">
        <f t="shared" si="1"/>
        <v>40800</v>
      </c>
      <c r="C35" s="62">
        <f t="shared" si="2"/>
        <v>24000</v>
      </c>
      <c r="D35" s="62">
        <f t="shared" si="3"/>
        <v>100000</v>
      </c>
      <c r="E35" s="62">
        <f t="shared" si="4"/>
        <v>124000</v>
      </c>
      <c r="F35" s="62">
        <f t="shared" si="5"/>
        <v>16800</v>
      </c>
      <c r="G35" s="66">
        <f t="shared" si="6"/>
        <v>-83200</v>
      </c>
      <c r="M35" s="19"/>
      <c r="O35" s="19"/>
    </row>
    <row r="36" spans="1:15" s="10" customFormat="1" x14ac:dyDescent="0.25">
      <c r="A36" s="61">
        <f>ROUND((A35+$D$10/10),IF($D$10&lt;1000,0,-2))</f>
        <v>24</v>
      </c>
      <c r="B36" s="62">
        <f t="shared" si="1"/>
        <v>81600</v>
      </c>
      <c r="C36" s="62">
        <f t="shared" si="2"/>
        <v>48000</v>
      </c>
      <c r="D36" s="62">
        <f t="shared" si="3"/>
        <v>100000</v>
      </c>
      <c r="E36" s="62">
        <f t="shared" si="4"/>
        <v>148000</v>
      </c>
      <c r="F36" s="62">
        <f t="shared" si="5"/>
        <v>33600</v>
      </c>
      <c r="G36" s="66">
        <f t="shared" si="6"/>
        <v>-66400</v>
      </c>
      <c r="M36" s="19"/>
      <c r="O36" s="19"/>
    </row>
    <row r="37" spans="1:15" s="10" customFormat="1" x14ac:dyDescent="0.25">
      <c r="A37" s="61">
        <f t="shared" ref="A37:A54" si="7">ROUND((A36+$D$10/10),IF($D$10&lt;1000,0,-2))</f>
        <v>36</v>
      </c>
      <c r="B37" s="62">
        <f t="shared" si="1"/>
        <v>122400</v>
      </c>
      <c r="C37" s="62">
        <f t="shared" si="2"/>
        <v>72000</v>
      </c>
      <c r="D37" s="62">
        <f t="shared" si="3"/>
        <v>100000</v>
      </c>
      <c r="E37" s="62">
        <f t="shared" si="4"/>
        <v>172000</v>
      </c>
      <c r="F37" s="62">
        <f t="shared" si="5"/>
        <v>50400</v>
      </c>
      <c r="G37" s="66">
        <f t="shared" si="6"/>
        <v>-49600</v>
      </c>
      <c r="M37" s="19"/>
      <c r="O37" s="19"/>
    </row>
    <row r="38" spans="1:15" s="10" customFormat="1" x14ac:dyDescent="0.25">
      <c r="A38" s="61">
        <f t="shared" si="7"/>
        <v>48</v>
      </c>
      <c r="B38" s="62">
        <f t="shared" si="1"/>
        <v>163200</v>
      </c>
      <c r="C38" s="62">
        <f t="shared" si="2"/>
        <v>96000</v>
      </c>
      <c r="D38" s="62">
        <f t="shared" si="3"/>
        <v>100000</v>
      </c>
      <c r="E38" s="62">
        <f t="shared" si="4"/>
        <v>196000</v>
      </c>
      <c r="F38" s="62">
        <f t="shared" si="5"/>
        <v>67200</v>
      </c>
      <c r="G38" s="66">
        <f t="shared" si="6"/>
        <v>-32800</v>
      </c>
      <c r="M38" s="19"/>
      <c r="O38" s="19"/>
    </row>
    <row r="39" spans="1:15" s="10" customFormat="1" x14ac:dyDescent="0.25">
      <c r="A39" s="61">
        <f t="shared" si="7"/>
        <v>60</v>
      </c>
      <c r="B39" s="62">
        <f t="shared" si="1"/>
        <v>204000</v>
      </c>
      <c r="C39" s="62">
        <f t="shared" si="2"/>
        <v>120000</v>
      </c>
      <c r="D39" s="62">
        <f t="shared" si="3"/>
        <v>100000</v>
      </c>
      <c r="E39" s="62">
        <f t="shared" si="4"/>
        <v>220000</v>
      </c>
      <c r="F39" s="62">
        <f t="shared" si="5"/>
        <v>84000</v>
      </c>
      <c r="G39" s="66">
        <f t="shared" si="6"/>
        <v>-16000</v>
      </c>
      <c r="M39" s="19"/>
      <c r="O39" s="19"/>
    </row>
    <row r="40" spans="1:15" s="10" customFormat="1" x14ac:dyDescent="0.25">
      <c r="A40" s="61">
        <f t="shared" si="7"/>
        <v>72</v>
      </c>
      <c r="B40" s="62">
        <f t="shared" si="1"/>
        <v>244800</v>
      </c>
      <c r="C40" s="62">
        <f t="shared" si="2"/>
        <v>144000</v>
      </c>
      <c r="D40" s="62">
        <f t="shared" si="3"/>
        <v>100000</v>
      </c>
      <c r="E40" s="62">
        <f t="shared" si="4"/>
        <v>244000</v>
      </c>
      <c r="F40" s="62">
        <f t="shared" si="5"/>
        <v>100800</v>
      </c>
      <c r="G40" s="66">
        <f t="shared" si="6"/>
        <v>800</v>
      </c>
      <c r="M40" s="19"/>
      <c r="O40" s="19"/>
    </row>
    <row r="41" spans="1:15" s="10" customFormat="1" x14ac:dyDescent="0.25">
      <c r="A41" s="61">
        <f t="shared" si="7"/>
        <v>84</v>
      </c>
      <c r="B41" s="62">
        <f t="shared" si="1"/>
        <v>285600</v>
      </c>
      <c r="C41" s="62">
        <f t="shared" si="2"/>
        <v>168000</v>
      </c>
      <c r="D41" s="62">
        <f t="shared" si="3"/>
        <v>100000</v>
      </c>
      <c r="E41" s="62">
        <f t="shared" si="4"/>
        <v>268000</v>
      </c>
      <c r="F41" s="62">
        <f t="shared" si="5"/>
        <v>117600</v>
      </c>
      <c r="G41" s="66">
        <f t="shared" si="6"/>
        <v>17600</v>
      </c>
      <c r="M41" s="19"/>
      <c r="O41" s="19"/>
    </row>
    <row r="42" spans="1:15" s="10" customFormat="1" x14ac:dyDescent="0.25">
      <c r="A42" s="61">
        <f t="shared" si="7"/>
        <v>96</v>
      </c>
      <c r="B42" s="62">
        <f t="shared" si="1"/>
        <v>326400</v>
      </c>
      <c r="C42" s="62">
        <f t="shared" si="2"/>
        <v>192000</v>
      </c>
      <c r="D42" s="62">
        <f t="shared" si="3"/>
        <v>100000</v>
      </c>
      <c r="E42" s="62">
        <f t="shared" si="4"/>
        <v>292000</v>
      </c>
      <c r="F42" s="62">
        <f t="shared" si="5"/>
        <v>134400</v>
      </c>
      <c r="G42" s="66">
        <f t="shared" si="6"/>
        <v>34400</v>
      </c>
      <c r="M42" s="19"/>
      <c r="O42" s="19"/>
    </row>
    <row r="43" spans="1:15" s="10" customFormat="1" x14ac:dyDescent="0.25">
      <c r="A43" s="61">
        <f t="shared" si="7"/>
        <v>108</v>
      </c>
      <c r="B43" s="62">
        <f t="shared" si="1"/>
        <v>367200</v>
      </c>
      <c r="C43" s="62">
        <f t="shared" si="2"/>
        <v>216000</v>
      </c>
      <c r="D43" s="62">
        <f t="shared" si="3"/>
        <v>100000</v>
      </c>
      <c r="E43" s="62">
        <f t="shared" si="4"/>
        <v>316000</v>
      </c>
      <c r="F43" s="62">
        <f t="shared" si="5"/>
        <v>151200</v>
      </c>
      <c r="G43" s="66">
        <f t="shared" si="6"/>
        <v>51200</v>
      </c>
      <c r="M43" s="19"/>
      <c r="O43" s="19"/>
    </row>
    <row r="44" spans="1:15" s="10" customFormat="1" x14ac:dyDescent="0.25">
      <c r="A44" s="61">
        <f t="shared" si="7"/>
        <v>120</v>
      </c>
      <c r="B44" s="62">
        <f t="shared" si="1"/>
        <v>408000</v>
      </c>
      <c r="C44" s="62">
        <f t="shared" si="2"/>
        <v>240000</v>
      </c>
      <c r="D44" s="62">
        <f t="shared" si="3"/>
        <v>100000</v>
      </c>
      <c r="E44" s="62">
        <f t="shared" si="4"/>
        <v>340000</v>
      </c>
      <c r="F44" s="62">
        <f t="shared" si="5"/>
        <v>168000</v>
      </c>
      <c r="G44" s="66">
        <f t="shared" si="6"/>
        <v>68000</v>
      </c>
      <c r="M44" s="19"/>
      <c r="O44" s="19"/>
    </row>
    <row r="45" spans="1:15" s="10" customFormat="1" x14ac:dyDescent="0.25">
      <c r="A45" s="61">
        <f t="shared" si="7"/>
        <v>132</v>
      </c>
      <c r="B45" s="62">
        <f t="shared" si="1"/>
        <v>448800</v>
      </c>
      <c r="C45" s="62">
        <f t="shared" si="2"/>
        <v>264000</v>
      </c>
      <c r="D45" s="62">
        <f t="shared" si="3"/>
        <v>100000</v>
      </c>
      <c r="E45" s="62">
        <f t="shared" si="4"/>
        <v>364000</v>
      </c>
      <c r="F45" s="62">
        <f t="shared" si="5"/>
        <v>184800</v>
      </c>
      <c r="G45" s="66">
        <f t="shared" si="6"/>
        <v>84800</v>
      </c>
      <c r="M45" s="19"/>
      <c r="O45" s="19"/>
    </row>
    <row r="46" spans="1:15" s="10" customFormat="1" x14ac:dyDescent="0.25">
      <c r="A46" s="61">
        <f t="shared" si="7"/>
        <v>144</v>
      </c>
      <c r="B46" s="62">
        <f t="shared" si="1"/>
        <v>489600</v>
      </c>
      <c r="C46" s="62">
        <f t="shared" si="2"/>
        <v>288000</v>
      </c>
      <c r="D46" s="62">
        <f t="shared" si="3"/>
        <v>100000</v>
      </c>
      <c r="E46" s="62">
        <f t="shared" si="4"/>
        <v>388000</v>
      </c>
      <c r="F46" s="62">
        <f t="shared" si="5"/>
        <v>201600</v>
      </c>
      <c r="G46" s="66">
        <f t="shared" si="6"/>
        <v>101600</v>
      </c>
      <c r="M46" s="19"/>
      <c r="O46" s="19"/>
    </row>
    <row r="47" spans="1:15" s="10" customFormat="1" x14ac:dyDescent="0.25">
      <c r="A47" s="61">
        <f t="shared" si="7"/>
        <v>156</v>
      </c>
      <c r="B47" s="62">
        <f t="shared" si="1"/>
        <v>530400</v>
      </c>
      <c r="C47" s="62">
        <f t="shared" si="2"/>
        <v>312000</v>
      </c>
      <c r="D47" s="62">
        <f t="shared" si="3"/>
        <v>100000</v>
      </c>
      <c r="E47" s="62">
        <f t="shared" si="4"/>
        <v>412000</v>
      </c>
      <c r="F47" s="62">
        <f t="shared" si="5"/>
        <v>218400</v>
      </c>
      <c r="G47" s="66">
        <f t="shared" si="6"/>
        <v>118400</v>
      </c>
    </row>
    <row r="48" spans="1:15" s="10" customFormat="1" x14ac:dyDescent="0.25">
      <c r="A48" s="61">
        <f t="shared" si="7"/>
        <v>168</v>
      </c>
      <c r="B48" s="62">
        <f t="shared" si="1"/>
        <v>571200</v>
      </c>
      <c r="C48" s="62">
        <f t="shared" si="2"/>
        <v>336000</v>
      </c>
      <c r="D48" s="62">
        <f t="shared" si="3"/>
        <v>100000</v>
      </c>
      <c r="E48" s="62">
        <f t="shared" si="4"/>
        <v>436000</v>
      </c>
      <c r="F48" s="62">
        <f t="shared" si="5"/>
        <v>235200</v>
      </c>
      <c r="G48" s="66">
        <f t="shared" si="6"/>
        <v>135200</v>
      </c>
    </row>
    <row r="49" spans="1:24" s="10" customFormat="1" x14ac:dyDescent="0.25">
      <c r="A49" s="61">
        <f t="shared" si="7"/>
        <v>180</v>
      </c>
      <c r="B49" s="62">
        <f t="shared" si="1"/>
        <v>612000</v>
      </c>
      <c r="C49" s="62">
        <f t="shared" si="2"/>
        <v>360000</v>
      </c>
      <c r="D49" s="62">
        <f t="shared" si="3"/>
        <v>100000</v>
      </c>
      <c r="E49" s="62">
        <f t="shared" si="4"/>
        <v>460000</v>
      </c>
      <c r="F49" s="62">
        <f t="shared" si="5"/>
        <v>252000</v>
      </c>
      <c r="G49" s="66">
        <f t="shared" si="6"/>
        <v>152000</v>
      </c>
    </row>
    <row r="50" spans="1:24" s="10" customFormat="1" ht="14" x14ac:dyDescent="0.3">
      <c r="A50" s="61">
        <f t="shared" si="7"/>
        <v>192</v>
      </c>
      <c r="B50" s="62">
        <f t="shared" si="1"/>
        <v>652800</v>
      </c>
      <c r="C50" s="62">
        <f t="shared" si="2"/>
        <v>384000</v>
      </c>
      <c r="D50" s="62">
        <f t="shared" si="3"/>
        <v>100000</v>
      </c>
      <c r="E50" s="62">
        <f t="shared" si="4"/>
        <v>484000</v>
      </c>
      <c r="F50" s="62">
        <f t="shared" si="5"/>
        <v>268800</v>
      </c>
      <c r="G50" s="66">
        <f t="shared" si="6"/>
        <v>168800</v>
      </c>
      <c r="Q50" s="21" t="str">
        <f>"Navn/oppgavenummer: "&amp;IF(D6="","",D6)</f>
        <v xml:space="preserve">Navn/oppgavenummer: </v>
      </c>
      <c r="R50" s="21"/>
      <c r="S50" s="21"/>
      <c r="T50" s="21"/>
      <c r="U50" s="21"/>
      <c r="V50" s="21"/>
      <c r="W50" s="21"/>
      <c r="X50" s="21"/>
    </row>
    <row r="51" spans="1:24" s="10" customFormat="1" x14ac:dyDescent="0.25">
      <c r="A51" s="61">
        <f t="shared" si="7"/>
        <v>204</v>
      </c>
      <c r="B51" s="62">
        <f t="shared" si="1"/>
        <v>693600</v>
      </c>
      <c r="C51" s="62">
        <f t="shared" si="2"/>
        <v>408000</v>
      </c>
      <c r="D51" s="62">
        <f t="shared" si="3"/>
        <v>100000</v>
      </c>
      <c r="E51" s="62">
        <f t="shared" si="4"/>
        <v>508000</v>
      </c>
      <c r="F51" s="62">
        <f t="shared" si="5"/>
        <v>285600</v>
      </c>
      <c r="G51" s="66">
        <f t="shared" si="6"/>
        <v>185600</v>
      </c>
    </row>
    <row r="52" spans="1:24" s="10" customFormat="1" ht="23" x14ac:dyDescent="0.5">
      <c r="A52" s="61">
        <f t="shared" si="7"/>
        <v>216</v>
      </c>
      <c r="B52" s="62">
        <f t="shared" si="1"/>
        <v>734400</v>
      </c>
      <c r="C52" s="62">
        <f t="shared" si="2"/>
        <v>432000</v>
      </c>
      <c r="D52" s="62">
        <f t="shared" si="3"/>
        <v>100000</v>
      </c>
      <c r="E52" s="62">
        <f t="shared" si="4"/>
        <v>532000</v>
      </c>
      <c r="F52" s="62">
        <f t="shared" si="5"/>
        <v>302400</v>
      </c>
      <c r="G52" s="66">
        <f t="shared" si="6"/>
        <v>202400</v>
      </c>
      <c r="Q52" s="23" t="s">
        <v>0</v>
      </c>
      <c r="R52" s="26"/>
      <c r="S52" s="26"/>
      <c r="T52" s="26"/>
      <c r="U52" s="26"/>
      <c r="V52" s="26"/>
      <c r="W52" s="26"/>
      <c r="X52" s="26"/>
    </row>
    <row r="53" spans="1:24" s="10" customFormat="1" x14ac:dyDescent="0.25">
      <c r="A53" s="61">
        <f t="shared" si="7"/>
        <v>228</v>
      </c>
      <c r="B53" s="62">
        <f t="shared" si="1"/>
        <v>775200</v>
      </c>
      <c r="C53" s="62">
        <f t="shared" si="2"/>
        <v>456000</v>
      </c>
      <c r="D53" s="62">
        <f t="shared" si="3"/>
        <v>100000</v>
      </c>
      <c r="E53" s="62">
        <f t="shared" si="4"/>
        <v>556000</v>
      </c>
      <c r="F53" s="62">
        <f t="shared" si="5"/>
        <v>319200</v>
      </c>
      <c r="G53" s="66">
        <f t="shared" si="6"/>
        <v>219200</v>
      </c>
    </row>
    <row r="54" spans="1:24" s="21" customFormat="1" ht="14" x14ac:dyDescent="0.3">
      <c r="A54" s="120">
        <f t="shared" si="7"/>
        <v>240</v>
      </c>
      <c r="B54" s="63">
        <f t="shared" si="1"/>
        <v>816000</v>
      </c>
      <c r="C54" s="63">
        <f t="shared" si="2"/>
        <v>480000</v>
      </c>
      <c r="D54" s="63">
        <f t="shared" si="3"/>
        <v>100000</v>
      </c>
      <c r="E54" s="63">
        <f t="shared" si="4"/>
        <v>580000</v>
      </c>
      <c r="F54" s="63">
        <f t="shared" si="5"/>
        <v>336000</v>
      </c>
      <c r="G54" s="67">
        <f t="shared" si="6"/>
        <v>236000</v>
      </c>
      <c r="Q54" s="70" t="s">
        <v>19</v>
      </c>
      <c r="R54" s="71"/>
      <c r="S54" s="72"/>
      <c r="T54" s="73"/>
      <c r="U54" s="71"/>
      <c r="V54" s="71"/>
      <c r="W54" s="74"/>
    </row>
    <row r="55" spans="1:24" s="21" customFormat="1" ht="14" x14ac:dyDescent="0.3">
      <c r="C55" s="20"/>
      <c r="Q55" s="75"/>
      <c r="R55" s="76" t="s">
        <v>8</v>
      </c>
      <c r="S55" s="76" t="s">
        <v>9</v>
      </c>
      <c r="T55" s="76" t="s">
        <v>10</v>
      </c>
      <c r="U55" s="76" t="s">
        <v>20</v>
      </c>
      <c r="V55" s="76" t="s">
        <v>12</v>
      </c>
      <c r="W55" s="76"/>
    </row>
    <row r="56" spans="1:24" s="21" customFormat="1" ht="14" x14ac:dyDescent="0.3">
      <c r="C56" s="20"/>
      <c r="Q56" s="77" t="s">
        <v>13</v>
      </c>
      <c r="R56" s="78" t="s">
        <v>21</v>
      </c>
      <c r="S56" s="78" t="s">
        <v>16</v>
      </c>
      <c r="T56" s="78" t="s">
        <v>16</v>
      </c>
      <c r="U56" s="78" t="s">
        <v>16</v>
      </c>
      <c r="V56" s="78" t="s">
        <v>17</v>
      </c>
      <c r="W56" s="78" t="s">
        <v>18</v>
      </c>
    </row>
    <row r="57" spans="1:24" s="21" customFormat="1" ht="14" x14ac:dyDescent="0.3">
      <c r="C57" s="20"/>
      <c r="Q57" s="79">
        <f t="shared" ref="Q57:Q77" si="8">+A34</f>
        <v>0</v>
      </c>
      <c r="R57" s="79">
        <f t="shared" ref="R57:R77" si="9">+B34</f>
        <v>0</v>
      </c>
      <c r="S57" s="79">
        <f t="shared" ref="S57:S77" si="10">+C34</f>
        <v>0</v>
      </c>
      <c r="T57" s="79">
        <f t="shared" ref="T57:T77" si="11">+D34</f>
        <v>100000</v>
      </c>
      <c r="U57" s="79">
        <f t="shared" ref="U57:U77" si="12">+E34</f>
        <v>100000</v>
      </c>
      <c r="V57" s="79">
        <f t="shared" ref="V57:V77" si="13">+F34</f>
        <v>0</v>
      </c>
      <c r="W57" s="80">
        <f t="shared" ref="W57:W77" si="14">+G34</f>
        <v>-100000</v>
      </c>
    </row>
    <row r="58" spans="1:24" s="21" customFormat="1" ht="14" x14ac:dyDescent="0.3">
      <c r="C58" s="20"/>
      <c r="Q58" s="79">
        <f t="shared" si="8"/>
        <v>12</v>
      </c>
      <c r="R58" s="79">
        <f t="shared" si="9"/>
        <v>40800</v>
      </c>
      <c r="S58" s="79">
        <f t="shared" si="10"/>
        <v>24000</v>
      </c>
      <c r="T58" s="79">
        <f t="shared" si="11"/>
        <v>100000</v>
      </c>
      <c r="U58" s="79">
        <f t="shared" si="12"/>
        <v>124000</v>
      </c>
      <c r="V58" s="79">
        <f t="shared" si="13"/>
        <v>16800</v>
      </c>
      <c r="W58" s="80">
        <f t="shared" si="14"/>
        <v>-83200</v>
      </c>
    </row>
    <row r="59" spans="1:24" s="21" customFormat="1" ht="14" x14ac:dyDescent="0.3">
      <c r="C59" s="20"/>
      <c r="Q59" s="79">
        <f t="shared" si="8"/>
        <v>24</v>
      </c>
      <c r="R59" s="79">
        <f t="shared" si="9"/>
        <v>81600</v>
      </c>
      <c r="S59" s="79">
        <f t="shared" si="10"/>
        <v>48000</v>
      </c>
      <c r="T59" s="79">
        <f t="shared" si="11"/>
        <v>100000</v>
      </c>
      <c r="U59" s="79">
        <f t="shared" si="12"/>
        <v>148000</v>
      </c>
      <c r="V59" s="79">
        <f t="shared" si="13"/>
        <v>33600</v>
      </c>
      <c r="W59" s="80">
        <f t="shared" si="14"/>
        <v>-66400</v>
      </c>
    </row>
    <row r="60" spans="1:24" s="21" customFormat="1" ht="14" x14ac:dyDescent="0.3">
      <c r="C60" s="20"/>
      <c r="Q60" s="79">
        <f t="shared" si="8"/>
        <v>36</v>
      </c>
      <c r="R60" s="79">
        <f t="shared" si="9"/>
        <v>122400</v>
      </c>
      <c r="S60" s="79">
        <f t="shared" si="10"/>
        <v>72000</v>
      </c>
      <c r="T60" s="79">
        <f t="shared" si="11"/>
        <v>100000</v>
      </c>
      <c r="U60" s="79">
        <f t="shared" si="12"/>
        <v>172000</v>
      </c>
      <c r="V60" s="79">
        <f t="shared" si="13"/>
        <v>50400</v>
      </c>
      <c r="W60" s="80">
        <f t="shared" si="14"/>
        <v>-49600</v>
      </c>
    </row>
    <row r="61" spans="1:24" s="21" customFormat="1" ht="14" x14ac:dyDescent="0.3">
      <c r="C61" s="20"/>
      <c r="Q61" s="79">
        <f t="shared" si="8"/>
        <v>48</v>
      </c>
      <c r="R61" s="79">
        <f t="shared" si="9"/>
        <v>163200</v>
      </c>
      <c r="S61" s="79">
        <f t="shared" si="10"/>
        <v>96000</v>
      </c>
      <c r="T61" s="79">
        <f t="shared" si="11"/>
        <v>100000</v>
      </c>
      <c r="U61" s="79">
        <f t="shared" si="12"/>
        <v>196000</v>
      </c>
      <c r="V61" s="79">
        <f t="shared" si="13"/>
        <v>67200</v>
      </c>
      <c r="W61" s="80">
        <f t="shared" si="14"/>
        <v>-32800</v>
      </c>
    </row>
    <row r="62" spans="1:24" s="21" customFormat="1" ht="14" x14ac:dyDescent="0.3">
      <c r="C62" s="20"/>
      <c r="Q62" s="79">
        <f t="shared" si="8"/>
        <v>60</v>
      </c>
      <c r="R62" s="79">
        <f t="shared" si="9"/>
        <v>204000</v>
      </c>
      <c r="S62" s="79">
        <f t="shared" si="10"/>
        <v>120000</v>
      </c>
      <c r="T62" s="79">
        <f t="shared" si="11"/>
        <v>100000</v>
      </c>
      <c r="U62" s="79">
        <f t="shared" si="12"/>
        <v>220000</v>
      </c>
      <c r="V62" s="79">
        <f t="shared" si="13"/>
        <v>84000</v>
      </c>
      <c r="W62" s="80">
        <f t="shared" si="14"/>
        <v>-16000</v>
      </c>
    </row>
    <row r="63" spans="1:24" s="21" customFormat="1" ht="14" x14ac:dyDescent="0.3">
      <c r="C63" s="20"/>
      <c r="Q63" s="79">
        <f t="shared" si="8"/>
        <v>72</v>
      </c>
      <c r="R63" s="79">
        <f t="shared" si="9"/>
        <v>244800</v>
      </c>
      <c r="S63" s="79">
        <f t="shared" si="10"/>
        <v>144000</v>
      </c>
      <c r="T63" s="79">
        <f t="shared" si="11"/>
        <v>100000</v>
      </c>
      <c r="U63" s="79">
        <f t="shared" si="12"/>
        <v>244000</v>
      </c>
      <c r="V63" s="79">
        <f t="shared" si="13"/>
        <v>100800</v>
      </c>
      <c r="W63" s="80">
        <f t="shared" si="14"/>
        <v>800</v>
      </c>
    </row>
    <row r="64" spans="1:24" s="21" customFormat="1" ht="14" x14ac:dyDescent="0.3">
      <c r="C64" s="20"/>
      <c r="Q64" s="79">
        <f t="shared" si="8"/>
        <v>84</v>
      </c>
      <c r="R64" s="79">
        <f t="shared" si="9"/>
        <v>285600</v>
      </c>
      <c r="S64" s="79">
        <f t="shared" si="10"/>
        <v>168000</v>
      </c>
      <c r="T64" s="79">
        <f t="shared" si="11"/>
        <v>100000</v>
      </c>
      <c r="U64" s="79">
        <f t="shared" si="12"/>
        <v>268000</v>
      </c>
      <c r="V64" s="79">
        <f t="shared" si="13"/>
        <v>117600</v>
      </c>
      <c r="W64" s="80">
        <f t="shared" si="14"/>
        <v>17600</v>
      </c>
    </row>
    <row r="65" spans="3:24" s="21" customFormat="1" ht="14" x14ac:dyDescent="0.3">
      <c r="C65" s="20"/>
      <c r="Q65" s="79">
        <f t="shared" si="8"/>
        <v>96</v>
      </c>
      <c r="R65" s="79">
        <f t="shared" si="9"/>
        <v>326400</v>
      </c>
      <c r="S65" s="79">
        <f t="shared" si="10"/>
        <v>192000</v>
      </c>
      <c r="T65" s="79">
        <f t="shared" si="11"/>
        <v>100000</v>
      </c>
      <c r="U65" s="79">
        <f t="shared" si="12"/>
        <v>292000</v>
      </c>
      <c r="V65" s="79">
        <f t="shared" si="13"/>
        <v>134400</v>
      </c>
      <c r="W65" s="80">
        <f t="shared" si="14"/>
        <v>34400</v>
      </c>
    </row>
    <row r="66" spans="3:24" s="21" customFormat="1" ht="14" x14ac:dyDescent="0.3">
      <c r="C66" s="20"/>
      <c r="Q66" s="79">
        <f t="shared" si="8"/>
        <v>108</v>
      </c>
      <c r="R66" s="79">
        <f t="shared" si="9"/>
        <v>367200</v>
      </c>
      <c r="S66" s="79">
        <f t="shared" si="10"/>
        <v>216000</v>
      </c>
      <c r="T66" s="79">
        <f t="shared" si="11"/>
        <v>100000</v>
      </c>
      <c r="U66" s="79">
        <f t="shared" si="12"/>
        <v>316000</v>
      </c>
      <c r="V66" s="79">
        <f t="shared" si="13"/>
        <v>151200</v>
      </c>
      <c r="W66" s="80">
        <f t="shared" si="14"/>
        <v>51200</v>
      </c>
    </row>
    <row r="67" spans="3:24" s="21" customFormat="1" ht="14" x14ac:dyDescent="0.3">
      <c r="C67" s="20"/>
      <c r="Q67" s="79">
        <f t="shared" si="8"/>
        <v>120</v>
      </c>
      <c r="R67" s="79">
        <f t="shared" si="9"/>
        <v>408000</v>
      </c>
      <c r="S67" s="79">
        <f t="shared" si="10"/>
        <v>240000</v>
      </c>
      <c r="T67" s="79">
        <f t="shared" si="11"/>
        <v>100000</v>
      </c>
      <c r="U67" s="79">
        <f t="shared" si="12"/>
        <v>340000</v>
      </c>
      <c r="V67" s="79">
        <f t="shared" si="13"/>
        <v>168000</v>
      </c>
      <c r="W67" s="80">
        <f t="shared" si="14"/>
        <v>68000</v>
      </c>
    </row>
    <row r="68" spans="3:24" s="21" customFormat="1" ht="14" x14ac:dyDescent="0.3">
      <c r="C68" s="20"/>
      <c r="Q68" s="79">
        <f t="shared" si="8"/>
        <v>132</v>
      </c>
      <c r="R68" s="79">
        <f t="shared" si="9"/>
        <v>448800</v>
      </c>
      <c r="S68" s="79">
        <f t="shared" si="10"/>
        <v>264000</v>
      </c>
      <c r="T68" s="79">
        <f t="shared" si="11"/>
        <v>100000</v>
      </c>
      <c r="U68" s="79">
        <f t="shared" si="12"/>
        <v>364000</v>
      </c>
      <c r="V68" s="79">
        <f t="shared" si="13"/>
        <v>184800</v>
      </c>
      <c r="W68" s="80">
        <f t="shared" si="14"/>
        <v>84800</v>
      </c>
    </row>
    <row r="69" spans="3:24" s="21" customFormat="1" ht="14" x14ac:dyDescent="0.3">
      <c r="C69" s="20"/>
      <c r="Q69" s="79">
        <f t="shared" si="8"/>
        <v>144</v>
      </c>
      <c r="R69" s="79">
        <f t="shared" si="9"/>
        <v>489600</v>
      </c>
      <c r="S69" s="79">
        <f t="shared" si="10"/>
        <v>288000</v>
      </c>
      <c r="T69" s="79">
        <f t="shared" si="11"/>
        <v>100000</v>
      </c>
      <c r="U69" s="79">
        <f t="shared" si="12"/>
        <v>388000</v>
      </c>
      <c r="V69" s="79">
        <f t="shared" si="13"/>
        <v>201600</v>
      </c>
      <c r="W69" s="80">
        <f t="shared" si="14"/>
        <v>101600</v>
      </c>
    </row>
    <row r="70" spans="3:24" s="21" customFormat="1" ht="14" x14ac:dyDescent="0.3">
      <c r="C70" s="20"/>
      <c r="Q70" s="79">
        <f t="shared" si="8"/>
        <v>156</v>
      </c>
      <c r="R70" s="79">
        <f t="shared" si="9"/>
        <v>530400</v>
      </c>
      <c r="S70" s="79">
        <f t="shared" si="10"/>
        <v>312000</v>
      </c>
      <c r="T70" s="79">
        <f t="shared" si="11"/>
        <v>100000</v>
      </c>
      <c r="U70" s="79">
        <f t="shared" si="12"/>
        <v>412000</v>
      </c>
      <c r="V70" s="79">
        <f t="shared" si="13"/>
        <v>218400</v>
      </c>
      <c r="W70" s="80">
        <f t="shared" si="14"/>
        <v>118400</v>
      </c>
    </row>
    <row r="71" spans="3:24" s="21" customFormat="1" ht="14" x14ac:dyDescent="0.3">
      <c r="C71" s="20"/>
      <c r="Q71" s="79">
        <f t="shared" si="8"/>
        <v>168</v>
      </c>
      <c r="R71" s="79">
        <f t="shared" si="9"/>
        <v>571200</v>
      </c>
      <c r="S71" s="79">
        <f t="shared" si="10"/>
        <v>336000</v>
      </c>
      <c r="T71" s="79">
        <f t="shared" si="11"/>
        <v>100000</v>
      </c>
      <c r="U71" s="79">
        <f t="shared" si="12"/>
        <v>436000</v>
      </c>
      <c r="V71" s="79">
        <f t="shared" si="13"/>
        <v>235200</v>
      </c>
      <c r="W71" s="80">
        <f t="shared" si="14"/>
        <v>135200</v>
      </c>
    </row>
    <row r="72" spans="3:24" s="21" customFormat="1" ht="14" x14ac:dyDescent="0.3">
      <c r="C72" s="20"/>
      <c r="Q72" s="79">
        <f t="shared" si="8"/>
        <v>180</v>
      </c>
      <c r="R72" s="79">
        <f t="shared" si="9"/>
        <v>612000</v>
      </c>
      <c r="S72" s="79">
        <f t="shared" si="10"/>
        <v>360000</v>
      </c>
      <c r="T72" s="79">
        <f t="shared" si="11"/>
        <v>100000</v>
      </c>
      <c r="U72" s="79">
        <f t="shared" si="12"/>
        <v>460000</v>
      </c>
      <c r="V72" s="79">
        <f t="shared" si="13"/>
        <v>252000</v>
      </c>
      <c r="W72" s="80">
        <f t="shared" si="14"/>
        <v>152000</v>
      </c>
    </row>
    <row r="73" spans="3:24" s="21" customFormat="1" ht="14" x14ac:dyDescent="0.3">
      <c r="C73" s="20"/>
      <c r="Q73" s="79">
        <f t="shared" si="8"/>
        <v>192</v>
      </c>
      <c r="R73" s="79">
        <f t="shared" si="9"/>
        <v>652800</v>
      </c>
      <c r="S73" s="79">
        <f t="shared" si="10"/>
        <v>384000</v>
      </c>
      <c r="T73" s="79">
        <f t="shared" si="11"/>
        <v>100000</v>
      </c>
      <c r="U73" s="79">
        <f t="shared" si="12"/>
        <v>484000</v>
      </c>
      <c r="V73" s="79">
        <f t="shared" si="13"/>
        <v>268800</v>
      </c>
      <c r="W73" s="80">
        <f t="shared" si="14"/>
        <v>168800</v>
      </c>
    </row>
    <row r="74" spans="3:24" s="21" customFormat="1" ht="14" x14ac:dyDescent="0.3">
      <c r="C74" s="20"/>
      <c r="Q74" s="79">
        <f t="shared" si="8"/>
        <v>204</v>
      </c>
      <c r="R74" s="79">
        <f t="shared" si="9"/>
        <v>693600</v>
      </c>
      <c r="S74" s="79">
        <f t="shared" si="10"/>
        <v>408000</v>
      </c>
      <c r="T74" s="79">
        <f t="shared" si="11"/>
        <v>100000</v>
      </c>
      <c r="U74" s="79">
        <f t="shared" si="12"/>
        <v>508000</v>
      </c>
      <c r="V74" s="79">
        <f t="shared" si="13"/>
        <v>285600</v>
      </c>
      <c r="W74" s="80">
        <f t="shared" si="14"/>
        <v>185600</v>
      </c>
    </row>
    <row r="75" spans="3:24" s="21" customFormat="1" ht="14" x14ac:dyDescent="0.3">
      <c r="C75" s="20"/>
      <c r="Q75" s="79">
        <f t="shared" si="8"/>
        <v>216</v>
      </c>
      <c r="R75" s="79">
        <f t="shared" si="9"/>
        <v>734400</v>
      </c>
      <c r="S75" s="79">
        <f t="shared" si="10"/>
        <v>432000</v>
      </c>
      <c r="T75" s="79">
        <f t="shared" si="11"/>
        <v>100000</v>
      </c>
      <c r="U75" s="79">
        <f t="shared" si="12"/>
        <v>532000</v>
      </c>
      <c r="V75" s="79">
        <f t="shared" si="13"/>
        <v>302400</v>
      </c>
      <c r="W75" s="80">
        <f t="shared" si="14"/>
        <v>202400</v>
      </c>
    </row>
    <row r="76" spans="3:24" s="21" customFormat="1" ht="14" x14ac:dyDescent="0.3">
      <c r="C76" s="20"/>
      <c r="Q76" s="79">
        <f t="shared" si="8"/>
        <v>228</v>
      </c>
      <c r="R76" s="79">
        <f t="shared" si="9"/>
        <v>775200</v>
      </c>
      <c r="S76" s="79">
        <f t="shared" si="10"/>
        <v>456000</v>
      </c>
      <c r="T76" s="79">
        <f t="shared" si="11"/>
        <v>100000</v>
      </c>
      <c r="U76" s="79">
        <f t="shared" si="12"/>
        <v>556000</v>
      </c>
      <c r="V76" s="79">
        <f t="shared" si="13"/>
        <v>319200</v>
      </c>
      <c r="W76" s="80">
        <f t="shared" si="14"/>
        <v>219200</v>
      </c>
    </row>
    <row r="77" spans="3:24" s="21" customFormat="1" ht="14" x14ac:dyDescent="0.3">
      <c r="C77" s="20"/>
      <c r="Q77" s="81">
        <f t="shared" si="8"/>
        <v>240</v>
      </c>
      <c r="R77" s="81">
        <f t="shared" si="9"/>
        <v>816000</v>
      </c>
      <c r="S77" s="81">
        <f t="shared" si="10"/>
        <v>480000</v>
      </c>
      <c r="T77" s="81">
        <f t="shared" si="11"/>
        <v>100000</v>
      </c>
      <c r="U77" s="81">
        <f t="shared" si="12"/>
        <v>580000</v>
      </c>
      <c r="V77" s="81">
        <f t="shared" si="13"/>
        <v>336000</v>
      </c>
      <c r="W77" s="82">
        <f t="shared" si="14"/>
        <v>236000</v>
      </c>
    </row>
    <row r="78" spans="3:24" s="21" customFormat="1" ht="14" x14ac:dyDescent="0.3">
      <c r="C78" s="20"/>
      <c r="P78" s="69"/>
      <c r="Q78" s="69"/>
      <c r="R78" s="69"/>
      <c r="S78" s="69"/>
      <c r="T78" s="69"/>
    </row>
    <row r="79" spans="3:24" s="21" customFormat="1" ht="14" x14ac:dyDescent="0.3">
      <c r="C79" s="20"/>
      <c r="P79" s="97" t="s">
        <v>29</v>
      </c>
      <c r="Q79" s="98"/>
      <c r="R79" s="98"/>
      <c r="S79" s="98"/>
      <c r="T79" s="99"/>
      <c r="U79" s="97" t="s">
        <v>30</v>
      </c>
      <c r="V79" s="98"/>
      <c r="W79" s="98"/>
      <c r="X79" s="99"/>
    </row>
    <row r="80" spans="3:24" s="21" customFormat="1" ht="14" x14ac:dyDescent="0.3">
      <c r="C80" s="20"/>
      <c r="P80" s="100" t="s">
        <v>22</v>
      </c>
      <c r="Q80" s="101" t="s">
        <v>23</v>
      </c>
      <c r="R80" s="101" t="s">
        <v>24</v>
      </c>
      <c r="S80" s="101" t="s">
        <v>25</v>
      </c>
      <c r="T80" s="102" t="s">
        <v>31</v>
      </c>
      <c r="U80" s="83" t="str">
        <f t="shared" ref="U80:U88" si="15">A13</f>
        <v>Dekningsbidrag per enhet</v>
      </c>
      <c r="V80" s="84"/>
      <c r="W80" s="84"/>
      <c r="X80" s="90">
        <f t="shared" ref="X80:X88" si="16">D13</f>
        <v>1400</v>
      </c>
    </row>
    <row r="81" spans="3:24" s="21" customFormat="1" ht="14" x14ac:dyDescent="0.3">
      <c r="C81" s="20"/>
      <c r="P81" s="83" t="s">
        <v>26</v>
      </c>
      <c r="Q81" s="91">
        <f>D7</f>
        <v>3400</v>
      </c>
      <c r="R81" s="91">
        <f>IF(Q84=0,0,((Q82*Q84)+Q83)/Q84)</f>
        <v>2833.3333333333335</v>
      </c>
      <c r="S81" s="92">
        <f>R81-Q81</f>
        <v>-566.66666666666652</v>
      </c>
      <c r="T81" s="103">
        <f>IF(Q81=0,0,S81/Q81)</f>
        <v>-0.16666666666666663</v>
      </c>
      <c r="U81" s="83" t="str">
        <f t="shared" si="15"/>
        <v>Dekningsbidrag totalt v/ 120 enh.</v>
      </c>
      <c r="V81" s="84"/>
      <c r="W81" s="84"/>
      <c r="X81" s="85">
        <f t="shared" si="16"/>
        <v>168000</v>
      </c>
    </row>
    <row r="82" spans="3:24" s="21" customFormat="1" ht="14" x14ac:dyDescent="0.3">
      <c r="C82" s="20"/>
      <c r="P82" s="83" t="s">
        <v>27</v>
      </c>
      <c r="Q82" s="91">
        <f>D8</f>
        <v>2000</v>
      </c>
      <c r="R82" s="91">
        <f>IF(Q84=0,0,Q82+X83/Q84)</f>
        <v>2566.6666666666665</v>
      </c>
      <c r="S82" s="92">
        <f>R82-Q82</f>
        <v>566.66666666666652</v>
      </c>
      <c r="T82" s="103">
        <f>IF(Q82=0,0,S82/Q82)</f>
        <v>0.28333333333333327</v>
      </c>
      <c r="U82" s="83" t="str">
        <f t="shared" si="15"/>
        <v>Dekningsgrad</v>
      </c>
      <c r="V82" s="84"/>
      <c r="W82" s="84"/>
      <c r="X82" s="86">
        <f t="shared" si="16"/>
        <v>0.41176470588235292</v>
      </c>
    </row>
    <row r="83" spans="3:24" s="21" customFormat="1" ht="14" x14ac:dyDescent="0.3">
      <c r="C83" s="20"/>
      <c r="P83" s="83" t="s">
        <v>28</v>
      </c>
      <c r="Q83" s="93">
        <f>D9</f>
        <v>100000</v>
      </c>
      <c r="R83" s="93">
        <f>Q83+X83</f>
        <v>168000</v>
      </c>
      <c r="S83" s="94">
        <f>R83-Q83</f>
        <v>68000</v>
      </c>
      <c r="T83" s="103">
        <f>IF(Q83=0,0,S83/Q83)</f>
        <v>0.68</v>
      </c>
      <c r="U83" s="83" t="str">
        <f t="shared" si="15"/>
        <v>Overskudd v/ 120 enh.</v>
      </c>
      <c r="V83" s="84"/>
      <c r="W83" s="84"/>
      <c r="X83" s="85">
        <f t="shared" si="16"/>
        <v>68000</v>
      </c>
    </row>
    <row r="84" spans="3:24" s="21" customFormat="1" ht="14" x14ac:dyDescent="0.3">
      <c r="C84" s="20"/>
      <c r="P84" s="87" t="s">
        <v>13</v>
      </c>
      <c r="Q84" s="95">
        <f>D10</f>
        <v>120</v>
      </c>
      <c r="R84" s="95">
        <f>X85</f>
        <v>71.428571428571431</v>
      </c>
      <c r="S84" s="96">
        <f>R84-Q84</f>
        <v>-48.571428571428569</v>
      </c>
      <c r="T84" s="104">
        <f>IF(Q84=0,0,S84/Q84)</f>
        <v>-0.40476190476190477</v>
      </c>
      <c r="U84" s="83" t="str">
        <f t="shared" si="15"/>
        <v>Dekningspunkt i kroner (nullpunktomsetning)</v>
      </c>
      <c r="V84" s="84"/>
      <c r="W84" s="84"/>
      <c r="X84" s="85">
        <f t="shared" si="16"/>
        <v>242857.14285714287</v>
      </c>
    </row>
    <row r="85" spans="3:24" s="21" customFormat="1" ht="14" x14ac:dyDescent="0.3">
      <c r="C85" s="20"/>
      <c r="U85" s="83" t="str">
        <f t="shared" si="15"/>
        <v>Dekningspunkt i enheter (nullpunkt)</v>
      </c>
      <c r="V85" s="84"/>
      <c r="W85" s="84"/>
      <c r="X85" s="85">
        <f t="shared" si="16"/>
        <v>71.428571428571431</v>
      </c>
    </row>
    <row r="86" spans="3:24" s="21" customFormat="1" ht="14" x14ac:dyDescent="0.3">
      <c r="C86" s="20"/>
      <c r="P86" s="69"/>
      <c r="Q86" s="69"/>
      <c r="R86" s="69"/>
      <c r="S86" s="69"/>
      <c r="T86" s="69"/>
      <c r="U86" s="83" t="str">
        <f t="shared" si="15"/>
        <v>Sikkerhetsmargin i kroner  v/ 120 enh.</v>
      </c>
      <c r="V86" s="84"/>
      <c r="W86" s="84"/>
      <c r="X86" s="85">
        <f t="shared" si="16"/>
        <v>165142.85714285713</v>
      </c>
    </row>
    <row r="87" spans="3:24" s="21" customFormat="1" ht="14" x14ac:dyDescent="0.3">
      <c r="C87" s="20"/>
      <c r="P87" s="69"/>
      <c r="Q87" s="69"/>
      <c r="R87" s="69"/>
      <c r="S87" s="69"/>
      <c r="T87" s="69"/>
      <c r="U87" s="83" t="str">
        <f t="shared" si="15"/>
        <v>Sikkerhetsmargin i enheter  v/ 120 enh.</v>
      </c>
      <c r="V87" s="84"/>
      <c r="W87" s="84"/>
      <c r="X87" s="85">
        <f t="shared" si="16"/>
        <v>48.571428571428569</v>
      </c>
    </row>
    <row r="88" spans="3:24" s="21" customFormat="1" ht="14" x14ac:dyDescent="0.3">
      <c r="C88" s="20"/>
      <c r="P88" s="69"/>
      <c r="Q88" s="69"/>
      <c r="R88" s="69"/>
      <c r="S88" s="69"/>
      <c r="T88" s="69"/>
      <c r="U88" s="87" t="str">
        <f t="shared" si="15"/>
        <v>Sikkerhetsmargin i prosent  v/ 120 enh.</v>
      </c>
      <c r="V88" s="88"/>
      <c r="W88" s="88"/>
      <c r="X88" s="89">
        <f t="shared" si="16"/>
        <v>0.40476190476190471</v>
      </c>
    </row>
    <row r="89" spans="3:24" s="21" customFormat="1" ht="14" x14ac:dyDescent="0.3">
      <c r="C89" s="20"/>
    </row>
    <row r="90" spans="3:24" s="21" customFormat="1" ht="14" x14ac:dyDescent="0.3">
      <c r="C90" s="20"/>
    </row>
    <row r="91" spans="3:24" s="21" customFormat="1" ht="14" x14ac:dyDescent="0.3">
      <c r="C91" s="20"/>
    </row>
    <row r="92" spans="3:24" s="21" customFormat="1" ht="14" x14ac:dyDescent="0.3">
      <c r="C92" s="20"/>
    </row>
    <row r="93" spans="3:24" s="21" customFormat="1" ht="14" x14ac:dyDescent="0.3">
      <c r="C93" s="20"/>
    </row>
    <row r="94" spans="3:24" s="21" customFormat="1" ht="14" x14ac:dyDescent="0.3">
      <c r="C94" s="20"/>
    </row>
    <row r="95" spans="3:24" s="21" customFormat="1" ht="14" x14ac:dyDescent="0.3">
      <c r="C95" s="20"/>
    </row>
    <row r="96" spans="3:24" s="21" customFormat="1" ht="14" x14ac:dyDescent="0.3">
      <c r="C96" s="20"/>
    </row>
    <row r="97" spans="3:3" s="21" customFormat="1" ht="14" x14ac:dyDescent="0.3">
      <c r="C97" s="20"/>
    </row>
    <row r="98" spans="3:3" s="21" customFormat="1" ht="14" x14ac:dyDescent="0.3">
      <c r="C98" s="20"/>
    </row>
    <row r="99" spans="3:3" s="21" customFormat="1" ht="14" x14ac:dyDescent="0.3">
      <c r="C99" s="20"/>
    </row>
    <row r="100" spans="3:3" s="21" customFormat="1" ht="14" x14ac:dyDescent="0.3">
      <c r="C100" s="20"/>
    </row>
    <row r="101" spans="3:3" s="21" customFormat="1" ht="14" x14ac:dyDescent="0.3">
      <c r="C101" s="20"/>
    </row>
    <row r="102" spans="3:3" s="21" customFormat="1" ht="14" x14ac:dyDescent="0.3">
      <c r="C102" s="20"/>
    </row>
    <row r="103" spans="3:3" s="21" customFormat="1" ht="14" x14ac:dyDescent="0.3">
      <c r="C103" s="20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8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177800</xdr:colOff>
                    <xdr:row>0</xdr:row>
                    <xdr:rowOff>50800</xdr:rowOff>
                  </from>
                  <to>
                    <xdr:col>1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546100</xdr:colOff>
                    <xdr:row>0</xdr:row>
                    <xdr:rowOff>50800</xdr:rowOff>
                  </from>
                  <to>
                    <xdr:col>2</xdr:col>
                    <xdr:colOff>660400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660400</xdr:colOff>
                    <xdr:row>0</xdr:row>
                    <xdr:rowOff>50800</xdr:rowOff>
                  </from>
                  <to>
                    <xdr:col>3</xdr:col>
                    <xdr:colOff>787400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Dekningspunktanalyse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2009-10-19T12:01:23Z</cp:lastPrinted>
  <dcterms:created xsi:type="dcterms:W3CDTF">1998-01-18T01:43:45Z</dcterms:created>
  <dcterms:modified xsi:type="dcterms:W3CDTF">2018-06-26T10:32:06Z</dcterms:modified>
</cp:coreProperties>
</file>