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/>
  <bookViews>
    <workbookView xWindow="-315" yWindow="240" windowWidth="15480" windowHeight="11325"/>
  </bookViews>
  <sheets>
    <sheet name="Regnskapsanalyse" sheetId="1" r:id="rId1"/>
  </sheets>
  <calcPr calcId="145621"/>
</workbook>
</file>

<file path=xl/calcChain.xml><?xml version="1.0" encoding="utf-8"?>
<calcChain xmlns="http://schemas.openxmlformats.org/spreadsheetml/2006/main">
  <c r="B21" i="1" l="1"/>
  <c r="B22" i="1"/>
  <c r="C21" i="1"/>
  <c r="C22" i="1" s="1"/>
  <c r="B29" i="1"/>
  <c r="B30" i="1"/>
  <c r="C29" i="1"/>
  <c r="C30" i="1" s="1"/>
  <c r="C7" i="1"/>
  <c r="C10" i="1" s="1"/>
  <c r="C12" i="1" s="1"/>
  <c r="B4" i="1"/>
  <c r="I5" i="1"/>
  <c r="D30" i="1" l="1"/>
  <c r="G16" i="1" l="1"/>
  <c r="G19" i="1"/>
  <c r="G25" i="1"/>
  <c r="I13" i="1"/>
  <c r="I28" i="1" s="1"/>
  <c r="I25" i="1"/>
  <c r="I10" i="1"/>
  <c r="G13" i="1"/>
  <c r="G28" i="1" s="1"/>
  <c r="I8" i="1"/>
  <c r="I22" i="1"/>
  <c r="I6" i="1"/>
  <c r="G22" i="1"/>
  <c r="I19" i="1"/>
  <c r="I16" i="1" l="1"/>
</calcChain>
</file>

<file path=xl/sharedStrings.xml><?xml version="1.0" encoding="utf-8"?>
<sst xmlns="http://schemas.openxmlformats.org/spreadsheetml/2006/main" count="51" uniqueCount="49">
  <si>
    <t>Regnskapsanalyse</t>
  </si>
  <si>
    <t>Oppgave</t>
  </si>
  <si>
    <t>Tall fra resultatregnskapet</t>
  </si>
  <si>
    <t>31.12.</t>
  </si>
  <si>
    <t xml:space="preserve">   Driftsinntekter</t>
  </si>
  <si>
    <t>-  Driftskostnader</t>
  </si>
  <si>
    <t>Rentabilitet</t>
  </si>
  <si>
    <t>= Driftsresultat</t>
  </si>
  <si>
    <t>Totalkapitalrentabilitet</t>
  </si>
  <si>
    <t>+ Finansinntekter</t>
  </si>
  <si>
    <t>-  Finanskostnader</t>
  </si>
  <si>
    <t>Egenkapitalens rentabilitet</t>
  </si>
  <si>
    <t>= Resultat før skatt</t>
  </si>
  <si>
    <t>-  Skattekostnad</t>
  </si>
  <si>
    <t>Finansiering</t>
  </si>
  <si>
    <t>= Årsresultat</t>
  </si>
  <si>
    <t>Tall fra balansen</t>
  </si>
  <si>
    <t>Egenkapitalprosent</t>
  </si>
  <si>
    <t>Eiendeler</t>
  </si>
  <si>
    <t>Egenkapital og gjeld</t>
  </si>
  <si>
    <t>Likviditet</t>
  </si>
  <si>
    <t>Likviditetsgrad 1</t>
  </si>
  <si>
    <t>Likviditetsgrad 2</t>
  </si>
  <si>
    <t>Gjennomsnittlig gjeldsrente</t>
  </si>
  <si>
    <t>Anleggsmidler</t>
  </si>
  <si>
    <t>Omløpsmidler:</t>
  </si>
  <si>
    <t>Sum omløpsmidler</t>
  </si>
  <si>
    <t xml:space="preserve">  Kontanter og bankinnskudd</t>
  </si>
  <si>
    <t xml:space="preserve">  Kundefordringer</t>
  </si>
  <si>
    <t xml:space="preserve">  Varelager</t>
  </si>
  <si>
    <t>Egenkapital</t>
  </si>
  <si>
    <t>Sum egenkapital og gjeld</t>
  </si>
  <si>
    <t>Sum eiendeler</t>
  </si>
  <si>
    <t>Gjeld:</t>
  </si>
  <si>
    <t>Sum gjeld</t>
  </si>
  <si>
    <t xml:space="preserve">  Langsiktig gjeld</t>
  </si>
  <si>
    <t xml:space="preserve">  Kortsiktig gjeld</t>
  </si>
  <si>
    <t>01.01.</t>
  </si>
  <si>
    <t>Elev</t>
  </si>
  <si>
    <t>Arbeidskapital i kr</t>
  </si>
  <si>
    <t>Arbeidskapital i % av salgsinntekt</t>
  </si>
  <si>
    <t>Arbeidskapital i % varelager</t>
  </si>
  <si>
    <t>Norm 10 - 15 % av salgsinntekt</t>
  </si>
  <si>
    <t>NØKKELTALL</t>
  </si>
  <si>
    <t>Norm &gt; 1</t>
  </si>
  <si>
    <t>Norm &gt; 2</t>
  </si>
  <si>
    <t>Norm &gt; 35 % av totalkapitalen.</t>
  </si>
  <si>
    <t>Norm &gt; 50 % av varelager</t>
  </si>
  <si>
    <t>Omløpsmidler - kortsiktig 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</si>
</sst>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%"/>
    <numFmt numFmtId="165" formatCode=";;;"/>
    <numFmt numFmtId="166" formatCode="[&lt;=9999]0000;General"/>
  </numFmts>
  <fonts count="11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4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color rgb="FFFF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quotePrefix="1" applyFill="1"/>
    <xf numFmtId="0" fontId="0" fillId="2" borderId="1" xfId="0" quotePrefix="1" applyFill="1" applyBorder="1"/>
    <xf numFmtId="0" fontId="0" fillId="2" borderId="1" xfId="0" applyFill="1" applyBorder="1"/>
    <xf numFmtId="0" fontId="1" fillId="2" borderId="1" xfId="0" quotePrefix="1" applyFont="1" applyFill="1" applyBorder="1"/>
    <xf numFmtId="0" fontId="1" fillId="2" borderId="0" xfId="0" applyFont="1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 applyBorder="1"/>
    <xf numFmtId="0" fontId="0" fillId="2" borderId="0" xfId="0" applyFill="1" applyBorder="1"/>
    <xf numFmtId="2" fontId="0" fillId="2" borderId="0" xfId="0" applyNumberFormat="1" applyFill="1" applyBorder="1"/>
    <xf numFmtId="0" fontId="0" fillId="2" borderId="0" xfId="0" applyFill="1" applyAlignment="1">
      <alignment horizontal="right"/>
    </xf>
    <xf numFmtId="0" fontId="0" fillId="2" borderId="0" xfId="0" quotePrefix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0" fillId="2" borderId="0" xfId="0" quotePrefix="1" applyFill="1" applyBorder="1" applyAlignment="1">
      <alignment horizontal="left"/>
    </xf>
    <xf numFmtId="0" fontId="5" fillId="2" borderId="0" xfId="0" applyFont="1" applyFill="1"/>
    <xf numFmtId="0" fontId="4" fillId="2" borderId="2" xfId="0" quotePrefix="1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" xfId="0" quotePrefix="1" applyFill="1" applyBorder="1" applyAlignment="1">
      <alignment horizontal="left"/>
    </xf>
    <xf numFmtId="0" fontId="1" fillId="2" borderId="2" xfId="0" quotePrefix="1" applyFont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0" fillId="2" borderId="0" xfId="0" applyNumberFormat="1" applyFill="1"/>
    <xf numFmtId="3" fontId="1" fillId="2" borderId="1" xfId="0" applyNumberFormat="1" applyFont="1" applyFill="1" applyBorder="1"/>
    <xf numFmtId="3" fontId="0" fillId="2" borderId="2" xfId="0" quotePrefix="1" applyNumberFormat="1" applyFill="1" applyBorder="1" applyAlignment="1">
      <alignment horizontal="right"/>
    </xf>
    <xf numFmtId="3" fontId="1" fillId="2" borderId="2" xfId="0" quotePrefix="1" applyNumberFormat="1" applyFont="1" applyFill="1" applyBorder="1"/>
    <xf numFmtId="3" fontId="1" fillId="2" borderId="2" xfId="0" applyNumberFormat="1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164" fontId="0" fillId="2" borderId="0" xfId="0" applyNumberFormat="1" applyFill="1" applyBorder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3" fontId="0" fillId="3" borderId="0" xfId="0" applyNumberFormat="1" applyFill="1" applyProtection="1">
      <protection locked="0"/>
    </xf>
    <xf numFmtId="3" fontId="0" fillId="3" borderId="1" xfId="0" applyNumberFormat="1" applyFill="1" applyBorder="1" applyProtection="1">
      <protection locked="0"/>
    </xf>
    <xf numFmtId="3" fontId="0" fillId="3" borderId="2" xfId="0" applyNumberForma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10" fontId="0" fillId="2" borderId="0" xfId="1" applyNumberFormat="1" applyFont="1" applyFill="1" applyBorder="1"/>
    <xf numFmtId="0" fontId="6" fillId="2" borderId="0" xfId="0" applyFont="1" applyFill="1" applyAlignment="1">
      <alignment horizontal="right"/>
    </xf>
    <xf numFmtId="165" fontId="0" fillId="2" borderId="0" xfId="0" applyNumberFormat="1" applyFill="1"/>
    <xf numFmtId="49" fontId="0" fillId="3" borderId="0" xfId="0" applyNumberFormat="1" applyFill="1" applyAlignment="1" applyProtection="1">
      <protection locked="0"/>
    </xf>
    <xf numFmtId="0" fontId="0" fillId="2" borderId="6" xfId="0" applyFill="1" applyBorder="1"/>
    <xf numFmtId="0" fontId="0" fillId="2" borderId="5" xfId="0" applyFill="1" applyBorder="1"/>
    <xf numFmtId="0" fontId="0" fillId="2" borderId="7" xfId="0" applyFill="1" applyBorder="1"/>
    <xf numFmtId="0" fontId="4" fillId="2" borderId="5" xfId="0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166" fontId="5" fillId="2" borderId="3" xfId="0" quotePrefix="1" applyNumberFormat="1" applyFont="1" applyFill="1" applyBorder="1" applyAlignment="1">
      <alignment horizontal="center"/>
    </xf>
    <xf numFmtId="166" fontId="0" fillId="0" borderId="4" xfId="0" applyNumberFormat="1" applyBorder="1" applyAlignment="1"/>
    <xf numFmtId="166" fontId="0" fillId="0" borderId="11" xfId="0" applyNumberFormat="1" applyBorder="1" applyAlignment="1"/>
    <xf numFmtId="0" fontId="9" fillId="2" borderId="0" xfId="0" applyFont="1" applyFill="1" applyBorder="1" applyAlignment="1">
      <alignment horizontal="center"/>
    </xf>
    <xf numFmtId="1" fontId="9" fillId="3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/>
    <xf numFmtId="0" fontId="8" fillId="2" borderId="7" xfId="0" applyFont="1" applyFill="1" applyBorder="1"/>
    <xf numFmtId="0" fontId="9" fillId="2" borderId="5" xfId="0" applyFont="1" applyFill="1" applyBorder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3</xdr:col>
          <xdr:colOff>28575</xdr:colOff>
          <xdr:row>1</xdr:row>
          <xdr:rowOff>190500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Nye tall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>
    <pageSetUpPr fitToPage="1"/>
  </sheetPr>
  <dimension ref="A1:J30"/>
  <sheetViews>
    <sheetView tabSelected="1" workbookViewId="0">
      <selection activeCell="M26" sqref="M26"/>
    </sheetView>
  </sheetViews>
  <sheetFormatPr baseColWidth="10" defaultColWidth="9.140625" defaultRowHeight="12.75" x14ac:dyDescent="0.2"/>
  <cols>
    <col min="1" max="1" width="26.140625" style="1" customWidth="1"/>
    <col min="2" max="3" width="11.7109375" style="1" customWidth="1"/>
    <col min="4" max="4" width="4.85546875" style="1" customWidth="1"/>
    <col min="5" max="5" width="2.28515625" style="1" customWidth="1"/>
    <col min="6" max="6" width="29" style="1" customWidth="1"/>
    <col min="7" max="7" width="9.140625" style="1" customWidth="1"/>
    <col min="8" max="8" width="3.7109375" style="1" customWidth="1"/>
    <col min="9" max="9" width="9.140625" style="1" customWidth="1"/>
    <col min="10" max="10" width="6.28515625" style="1" customWidth="1"/>
    <col min="11" max="16384" width="9.140625" style="1"/>
  </cols>
  <sheetData>
    <row r="1" spans="1:10" ht="18" x14ac:dyDescent="0.25">
      <c r="A1" s="2" t="s">
        <v>0</v>
      </c>
      <c r="B1" s="2"/>
      <c r="F1" s="12" t="s">
        <v>38</v>
      </c>
      <c r="G1" s="41"/>
      <c r="H1" s="41"/>
    </row>
    <row r="2" spans="1:10" ht="18" x14ac:dyDescent="0.25">
      <c r="A2" s="2"/>
      <c r="B2" s="2"/>
      <c r="F2" s="12" t="s">
        <v>1</v>
      </c>
      <c r="G2" s="41"/>
      <c r="H2" s="41"/>
    </row>
    <row r="3" spans="1:10" ht="13.5" thickBot="1" x14ac:dyDescent="0.25">
      <c r="D3" s="8"/>
      <c r="E3" s="8"/>
    </row>
    <row r="4" spans="1:10" x14ac:dyDescent="0.2">
      <c r="A4" s="7" t="s">
        <v>2</v>
      </c>
      <c r="B4" s="39" t="str">
        <f>IF(C4&lt;&gt;0,"","år")</f>
        <v/>
      </c>
      <c r="C4" s="55">
        <v>2012</v>
      </c>
      <c r="F4" s="51" t="s">
        <v>43</v>
      </c>
      <c r="G4" s="52"/>
      <c r="H4" s="52"/>
      <c r="I4" s="52"/>
      <c r="J4" s="53"/>
    </row>
    <row r="5" spans="1:10" x14ac:dyDescent="0.2">
      <c r="A5" s="1" t="s">
        <v>4</v>
      </c>
      <c r="C5" s="34">
        <v>29100000</v>
      </c>
      <c r="E5" s="10"/>
      <c r="F5" s="58" t="s">
        <v>6</v>
      </c>
      <c r="G5" s="10"/>
      <c r="H5" s="10"/>
      <c r="I5" s="54">
        <f>IF(C4&lt;&gt;0,C4,"")</f>
        <v>2012</v>
      </c>
      <c r="J5" s="42"/>
    </row>
    <row r="6" spans="1:10" x14ac:dyDescent="0.2">
      <c r="A6" s="4" t="s">
        <v>5</v>
      </c>
      <c r="B6" s="4"/>
      <c r="C6" s="35">
        <v>26710000</v>
      </c>
      <c r="E6" s="10"/>
      <c r="F6" s="43" t="s">
        <v>8</v>
      </c>
      <c r="G6" s="9"/>
      <c r="H6" s="10"/>
      <c r="I6" s="9">
        <f>IF(D30,IF(B30*C30&lt;&gt;0,(C10+C9)/AVERAGE(B30:C30),IF(B30+C30&lt;&gt;0,(C10+C9)/(B30+C30),"")),"")</f>
        <v>0.14967259120673526</v>
      </c>
      <c r="J6" s="42"/>
    </row>
    <row r="7" spans="1:10" x14ac:dyDescent="0.2">
      <c r="A7" s="3" t="s">
        <v>7</v>
      </c>
      <c r="B7" s="3"/>
      <c r="C7" s="24">
        <f>C5-C6</f>
        <v>2390000</v>
      </c>
      <c r="E7" s="10"/>
      <c r="F7" s="43"/>
      <c r="G7" s="9"/>
      <c r="H7" s="10"/>
      <c r="I7" s="10"/>
      <c r="J7" s="42"/>
    </row>
    <row r="8" spans="1:10" x14ac:dyDescent="0.2">
      <c r="A8" s="3" t="s">
        <v>9</v>
      </c>
      <c r="B8" s="3"/>
      <c r="C8" s="34">
        <v>10000</v>
      </c>
      <c r="E8" s="10"/>
      <c r="F8" s="43" t="s">
        <v>11</v>
      </c>
      <c r="G8" s="9"/>
      <c r="H8" s="10"/>
      <c r="I8" s="9">
        <f>IF(D30,IF(B25*C25&lt;&gt;0,(C10)/AVERAGE(B25:C25),IF((B25+C25)&lt;&gt;0,C10/(B25+C25),"")),"")</f>
        <v>0.28211189913317575</v>
      </c>
      <c r="J8" s="42"/>
    </row>
    <row r="9" spans="1:10" x14ac:dyDescent="0.2">
      <c r="A9" s="4" t="s">
        <v>10</v>
      </c>
      <c r="B9" s="4"/>
      <c r="C9" s="35">
        <v>610000</v>
      </c>
      <c r="E9" s="10"/>
      <c r="F9" s="43"/>
      <c r="G9" s="10"/>
      <c r="H9" s="10"/>
      <c r="I9" s="29"/>
      <c r="J9" s="42"/>
    </row>
    <row r="10" spans="1:10" x14ac:dyDescent="0.2">
      <c r="A10" s="3" t="s">
        <v>12</v>
      </c>
      <c r="B10" s="3"/>
      <c r="C10" s="24">
        <f>C7+C8-C9</f>
        <v>1790000</v>
      </c>
      <c r="E10" s="10"/>
      <c r="F10" s="43" t="s">
        <v>23</v>
      </c>
      <c r="G10" s="38"/>
      <c r="H10" s="10"/>
      <c r="I10" s="9">
        <f>IF(D30,IF((B29*C29)&lt;&gt;0,C9/(AVERAGE(B29:C29)),IF((B29+C29)&lt;&gt;0,C9/(B29+C29),"")),"")</f>
        <v>6.2951496388028896E-2</v>
      </c>
      <c r="J10" s="42"/>
    </row>
    <row r="11" spans="1:10" x14ac:dyDescent="0.2">
      <c r="A11" s="4" t="s">
        <v>13</v>
      </c>
      <c r="B11" s="4"/>
      <c r="C11" s="35">
        <v>500000</v>
      </c>
      <c r="E11" s="10"/>
      <c r="F11" s="44"/>
      <c r="G11" s="5"/>
      <c r="H11" s="5"/>
      <c r="I11" s="5"/>
      <c r="J11" s="50"/>
    </row>
    <row r="12" spans="1:10" x14ac:dyDescent="0.2">
      <c r="A12" s="6" t="s">
        <v>15</v>
      </c>
      <c r="B12" s="6"/>
      <c r="C12" s="25">
        <f>C10-C11</f>
        <v>1290000</v>
      </c>
      <c r="E12" s="10"/>
      <c r="F12" s="58" t="s">
        <v>14</v>
      </c>
      <c r="G12" s="33" t="s">
        <v>3</v>
      </c>
      <c r="H12" s="33"/>
      <c r="I12" s="33" t="s">
        <v>37</v>
      </c>
      <c r="J12" s="42"/>
    </row>
    <row r="13" spans="1:10" x14ac:dyDescent="0.2">
      <c r="E13" s="10"/>
      <c r="F13" s="43" t="s">
        <v>39</v>
      </c>
      <c r="G13" s="29">
        <f>IF(D30,B21-B28,"")</f>
        <v>1290000</v>
      </c>
      <c r="H13" s="10"/>
      <c r="I13" s="29">
        <f>IF(D30,C21-C28,"")</f>
        <v>200000</v>
      </c>
      <c r="J13" s="42"/>
    </row>
    <row r="14" spans="1:10" x14ac:dyDescent="0.2">
      <c r="A14" s="7" t="s">
        <v>16</v>
      </c>
      <c r="B14" s="7"/>
      <c r="E14" s="10"/>
      <c r="F14" s="46" t="s">
        <v>48</v>
      </c>
      <c r="G14" s="10"/>
      <c r="H14" s="10"/>
      <c r="I14" s="10"/>
      <c r="J14" s="42"/>
    </row>
    <row r="15" spans="1:10" x14ac:dyDescent="0.2">
      <c r="A15" s="16" t="s">
        <v>18</v>
      </c>
      <c r="B15" s="32" t="s">
        <v>3</v>
      </c>
      <c r="C15" s="32" t="s">
        <v>37</v>
      </c>
      <c r="E15" s="10"/>
      <c r="F15" s="43"/>
      <c r="G15" s="10"/>
      <c r="H15" s="10"/>
      <c r="I15" s="10"/>
      <c r="J15" s="42"/>
    </row>
    <row r="16" spans="1:10" x14ac:dyDescent="0.2">
      <c r="A16" s="17" t="s">
        <v>24</v>
      </c>
      <c r="B16" s="36">
        <v>11900000</v>
      </c>
      <c r="C16" s="36">
        <v>11900000</v>
      </c>
      <c r="E16" s="10"/>
      <c r="F16" s="45" t="s">
        <v>41</v>
      </c>
      <c r="G16" s="31">
        <f>IF(AND(D30,B18&gt;0),G13/B18,"")</f>
        <v>0.51600000000000001</v>
      </c>
      <c r="H16" s="10"/>
      <c r="I16" s="9">
        <f>IF(AND(D30,C18&gt;0),I13/C18,"")</f>
        <v>8.3333333333333329E-2</v>
      </c>
      <c r="J16" s="42"/>
    </row>
    <row r="17" spans="1:10" x14ac:dyDescent="0.2">
      <c r="A17" s="14" t="s">
        <v>25</v>
      </c>
      <c r="B17" s="24"/>
      <c r="C17" s="24"/>
      <c r="E17" s="10"/>
      <c r="F17" s="46" t="s">
        <v>47</v>
      </c>
      <c r="G17" s="10"/>
      <c r="H17" s="10"/>
      <c r="I17" s="10"/>
      <c r="J17" s="42"/>
    </row>
    <row r="18" spans="1:10" x14ac:dyDescent="0.2">
      <c r="A18" s="13" t="s">
        <v>29</v>
      </c>
      <c r="B18" s="34">
        <v>2500000</v>
      </c>
      <c r="C18" s="37">
        <v>2400000</v>
      </c>
      <c r="E18" s="10"/>
      <c r="F18" s="43"/>
      <c r="G18" s="10"/>
      <c r="H18" s="10"/>
      <c r="I18" s="10"/>
      <c r="J18" s="42"/>
    </row>
    <row r="19" spans="1:10" x14ac:dyDescent="0.2">
      <c r="A19" s="13" t="s">
        <v>28</v>
      </c>
      <c r="B19" s="34">
        <v>1600000</v>
      </c>
      <c r="C19" s="34">
        <v>1500000</v>
      </c>
      <c r="E19" s="10"/>
      <c r="F19" s="43" t="s">
        <v>17</v>
      </c>
      <c r="G19" s="9">
        <f>IF(AND(D30,B30&lt;&gt;0),B25/B30,"")</f>
        <v>0.4328173374613003</v>
      </c>
      <c r="H19" s="31"/>
      <c r="I19" s="9">
        <f>IF(AND(D30,C30&lt;&gt;0),C25/C30,"")</f>
        <v>0.35804020100502515</v>
      </c>
      <c r="J19" s="42"/>
    </row>
    <row r="20" spans="1:10" x14ac:dyDescent="0.2">
      <c r="A20" s="15" t="s">
        <v>27</v>
      </c>
      <c r="B20" s="34">
        <v>150000</v>
      </c>
      <c r="C20" s="34">
        <v>120000</v>
      </c>
      <c r="E20" s="10"/>
      <c r="F20" s="57" t="s">
        <v>46</v>
      </c>
      <c r="G20" s="5"/>
      <c r="H20" s="5"/>
      <c r="I20" s="5"/>
      <c r="J20" s="50"/>
    </row>
    <row r="21" spans="1:10" x14ac:dyDescent="0.2">
      <c r="A21" s="18" t="s">
        <v>26</v>
      </c>
      <c r="B21" s="26">
        <f>SUM(B18:B20)</f>
        <v>4250000</v>
      </c>
      <c r="C21" s="26">
        <f>SUM(C18:C20)</f>
        <v>4020000</v>
      </c>
      <c r="E21" s="10"/>
      <c r="F21" s="58" t="s">
        <v>20</v>
      </c>
      <c r="G21" s="30"/>
      <c r="H21" s="10"/>
      <c r="I21" s="10"/>
      <c r="J21" s="42"/>
    </row>
    <row r="22" spans="1:10" x14ac:dyDescent="0.2">
      <c r="A22" s="20" t="s">
        <v>32</v>
      </c>
      <c r="B22" s="27">
        <f>B16+B21</f>
        <v>16150000</v>
      </c>
      <c r="C22" s="27">
        <f>C16+C21</f>
        <v>15920000</v>
      </c>
      <c r="D22" s="10"/>
      <c r="F22" s="43" t="s">
        <v>21</v>
      </c>
      <c r="G22" s="11">
        <f>IF(AND(D30,B28&lt;&gt;0),B21/B28,"")</f>
        <v>1.4358108108108107</v>
      </c>
      <c r="H22" s="10"/>
      <c r="I22" s="11">
        <f>IF(AND(D30,C28&lt;&gt;0),C21/C28,"")</f>
        <v>1.0523560209424083</v>
      </c>
      <c r="J22" s="42"/>
    </row>
    <row r="23" spans="1:10" x14ac:dyDescent="0.2">
      <c r="B23" s="24"/>
      <c r="C23" s="24"/>
      <c r="F23" s="46" t="s">
        <v>45</v>
      </c>
      <c r="G23" s="11"/>
      <c r="H23" s="10"/>
      <c r="I23" s="10"/>
      <c r="J23" s="42"/>
    </row>
    <row r="24" spans="1:10" x14ac:dyDescent="0.2">
      <c r="A24" s="16" t="s">
        <v>19</v>
      </c>
      <c r="B24" s="24"/>
      <c r="C24" s="24"/>
      <c r="F24" s="43"/>
      <c r="G24" s="10"/>
      <c r="H24" s="10"/>
      <c r="I24" s="10"/>
      <c r="J24" s="42"/>
    </row>
    <row r="25" spans="1:10" x14ac:dyDescent="0.2">
      <c r="A25" s="19" t="s">
        <v>30</v>
      </c>
      <c r="B25" s="36">
        <v>6990000</v>
      </c>
      <c r="C25" s="36">
        <v>5700000</v>
      </c>
      <c r="F25" s="43" t="s">
        <v>22</v>
      </c>
      <c r="G25" s="11">
        <f>IF(AND(D30,B28&lt;&gt;0),(B21-B18)/B28,"")</f>
        <v>0.59121621621621623</v>
      </c>
      <c r="H25" s="10"/>
      <c r="I25" s="11">
        <f>IF(AND(D30,C28&lt;&gt;0),(C21-C18)/C28,"")</f>
        <v>0.42408376963350786</v>
      </c>
      <c r="J25" s="42"/>
    </row>
    <row r="26" spans="1:10" x14ac:dyDescent="0.2">
      <c r="A26" s="22" t="s">
        <v>33</v>
      </c>
      <c r="B26" s="24"/>
      <c r="C26" s="24"/>
      <c r="F26" s="46" t="s">
        <v>44</v>
      </c>
      <c r="G26" s="10"/>
      <c r="H26" s="10"/>
      <c r="I26" s="10"/>
      <c r="J26" s="42"/>
    </row>
    <row r="27" spans="1:10" x14ac:dyDescent="0.2">
      <c r="A27" s="13" t="s">
        <v>35</v>
      </c>
      <c r="B27" s="34">
        <v>6200000</v>
      </c>
      <c r="C27" s="34">
        <v>6400000</v>
      </c>
      <c r="F27" s="43"/>
      <c r="G27" s="10"/>
      <c r="H27" s="10"/>
      <c r="I27" s="10"/>
      <c r="J27" s="42"/>
    </row>
    <row r="28" spans="1:10" x14ac:dyDescent="0.2">
      <c r="A28" s="21" t="s">
        <v>36</v>
      </c>
      <c r="B28" s="35">
        <v>2960000</v>
      </c>
      <c r="C28" s="35">
        <v>3820000</v>
      </c>
      <c r="F28" s="45" t="s">
        <v>40</v>
      </c>
      <c r="G28" s="31">
        <f>IF(AND(D39,B27&gt;0),G13/C5,"")</f>
        <v>4.4329896907216497E-2</v>
      </c>
      <c r="H28" s="10"/>
      <c r="I28" s="9">
        <f>IF(AND(D39,C27&gt;0),I13/C5,"")</f>
        <v>6.8728522336769758E-3</v>
      </c>
      <c r="J28" s="42"/>
    </row>
    <row r="29" spans="1:10" ht="13.5" thickBot="1" x14ac:dyDescent="0.25">
      <c r="A29" s="23" t="s">
        <v>34</v>
      </c>
      <c r="B29" s="24">
        <f>SUM(B27:B28)</f>
        <v>9160000</v>
      </c>
      <c r="C29" s="24">
        <f>SUM(C27:C28)</f>
        <v>10220000</v>
      </c>
      <c r="F29" s="47" t="s">
        <v>42</v>
      </c>
      <c r="G29" s="48"/>
      <c r="H29" s="48"/>
      <c r="I29" s="48"/>
      <c r="J29" s="49"/>
    </row>
    <row r="30" spans="1:10" x14ac:dyDescent="0.2">
      <c r="A30" s="20" t="s">
        <v>31</v>
      </c>
      <c r="B30" s="28">
        <f>B25+B29</f>
        <v>16150000</v>
      </c>
      <c r="C30" s="28">
        <f>C25+C29</f>
        <v>15920000</v>
      </c>
      <c r="D30" s="40" t="b">
        <f>AND((B30-B22)=0,(C30-C22)=0)</f>
        <v>1</v>
      </c>
      <c r="F30" s="56">
        <v>1</v>
      </c>
    </row>
  </sheetData>
  <sheetProtection sheet="1" objects="1" scenarios="1"/>
  <mergeCells count="3">
    <mergeCell ref="G1:H1"/>
    <mergeCell ref="G2:H2"/>
    <mergeCell ref="F4:J4"/>
  </mergeCells>
  <phoneticPr fontId="0" type="noConversion"/>
  <pageMargins left="0.75" right="0.75" top="1" bottom="1" header="0.5" footer="0.5"/>
  <pageSetup paperSize="9" orientation="landscape" blackAndWhite="1" horizontalDpi="4294967292" verticalDpi="300" r:id="rId1"/>
  <headerFooter alignWithMargins="0">
    <oddHeader>&amp;R&amp;F</oddHeader>
    <oddFooter>&amp;R&amp;8© D A L E F A G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mcrNyeTall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3</xdr:col>
                    <xdr:colOff>28575</xdr:colOff>
                    <xdr:row>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Regnskapsanalyse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brukere</dc:creator>
  <cp:lastModifiedBy>johan</cp:lastModifiedBy>
  <cp:lastPrinted>2001-05-14T13:44:12Z</cp:lastPrinted>
  <dcterms:created xsi:type="dcterms:W3CDTF">2001-01-30T05:22:04Z</dcterms:created>
  <dcterms:modified xsi:type="dcterms:W3CDTF">2014-05-19T12:33:13Z</dcterms:modified>
</cp:coreProperties>
</file>