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0" windowWidth="19200" windowHeight="6940"/>
  </bookViews>
  <sheets>
    <sheet name="Dekningspunktanalyse" sheetId="1" r:id="rId1"/>
    <sheet name="Hjelp" sheetId="2" r:id="rId2"/>
  </sheets>
  <definedNames>
    <definedName name="__123Graph_A" localSheetId="0" hidden="1">Dekningspunktanalyse!$B$34:$B$54</definedName>
    <definedName name="__123Graph_B" localSheetId="0" hidden="1">Dekningspunktanalyse!$C$34:$C$54</definedName>
    <definedName name="__123Graph_C" localSheetId="0" hidden="1">Dekningspunktanalyse!$D$34:$D$54</definedName>
    <definedName name="__123Graph_D" localSheetId="0" hidden="1">Dekningspunktanalyse!$E$34:$E$54</definedName>
    <definedName name="__123Graph_E" localSheetId="0" hidden="1">Dekningspunktanalyse!$G$34:$G$54</definedName>
    <definedName name="__123Graph_X" localSheetId="0" hidden="1">Dekningspunktanalyse!$A$34:$A$54</definedName>
    <definedName name="_Fill" localSheetId="0" hidden="1">Dekningspunktanalyse!$M$26:$M$46</definedName>
    <definedName name="_Regression_Int" localSheetId="0" hidden="1">1</definedName>
    <definedName name="_xlnm.Recorder">#REF!</definedName>
    <definedName name="_xlnm.Print_Area" localSheetId="0">Dekningspunktanalyse!$P$61:$X$127</definedName>
    <definedName name="Z_13967C52_AC10_3641_8B5A_EE70C597B86C_.wvu.PrintArea" localSheetId="0" hidden="1">Dekningspunktanalyse!$P$61:$X$127</definedName>
  </definedNames>
  <calcPr calcId="179017"/>
  <customWorkbookViews>
    <customWorkbookView name="Johs Totland - Personlig visning" guid="{13967C52-AC10-3641-8B5A-EE70C597B86C}" mergeInterval="0" personalView="1" xWindow="187" yWindow="93" windowWidth="1280" windowHeight="749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1" l="1"/>
  <c r="A36" i="1" s="1"/>
  <c r="D55" i="1"/>
  <c r="T89" i="1" s="1"/>
  <c r="D56" i="1"/>
  <c r="T90" i="1" s="1"/>
  <c r="D57" i="1"/>
  <c r="T91" i="1" s="1"/>
  <c r="D58" i="1"/>
  <c r="T92" i="1" s="1"/>
  <c r="D50" i="1"/>
  <c r="T84" i="1"/>
  <c r="D51" i="1"/>
  <c r="T85" i="1" s="1"/>
  <c r="D52" i="1"/>
  <c r="T86" i="1" s="1"/>
  <c r="D53" i="1"/>
  <c r="T87" i="1" s="1"/>
  <c r="D54" i="1"/>
  <c r="T88" i="1" s="1"/>
  <c r="D13" i="1"/>
  <c r="D15" i="1" s="1"/>
  <c r="D17" i="1" s="1"/>
  <c r="X99" i="1" s="1"/>
  <c r="D16" i="1"/>
  <c r="X98" i="1" s="1"/>
  <c r="Q97" i="1"/>
  <c r="B25" i="1" s="1"/>
  <c r="Q99" i="1"/>
  <c r="Q98" i="1"/>
  <c r="B26" i="1" s="1"/>
  <c r="Q96" i="1"/>
  <c r="D14" i="1"/>
  <c r="X96" i="1" s="1"/>
  <c r="A14" i="1"/>
  <c r="U96" i="1" s="1"/>
  <c r="Q61" i="1"/>
  <c r="A21" i="1"/>
  <c r="U103" i="1" s="1"/>
  <c r="A20" i="1"/>
  <c r="U102" i="1" s="1"/>
  <c r="A19" i="1"/>
  <c r="U101" i="1" s="1"/>
  <c r="X95" i="1"/>
  <c r="U97" i="1"/>
  <c r="U99" i="1"/>
  <c r="U100" i="1"/>
  <c r="U95" i="1"/>
  <c r="B34" i="1"/>
  <c r="C34" i="1"/>
  <c r="F34" i="1" s="1"/>
  <c r="V68" i="1" s="1"/>
  <c r="D34" i="1"/>
  <c r="E34" i="1" s="1"/>
  <c r="U68" i="1" s="1"/>
  <c r="D35" i="1"/>
  <c r="T69" i="1" s="1"/>
  <c r="D36" i="1"/>
  <c r="T70" i="1" s="1"/>
  <c r="D37" i="1"/>
  <c r="T71" i="1" s="1"/>
  <c r="D38" i="1"/>
  <c r="T72" i="1" s="1"/>
  <c r="D39" i="1"/>
  <c r="T73" i="1" s="1"/>
  <c r="D40" i="1"/>
  <c r="T74" i="1"/>
  <c r="D41" i="1"/>
  <c r="T75" i="1" s="1"/>
  <c r="D42" i="1"/>
  <c r="T76" i="1" s="1"/>
  <c r="D43" i="1"/>
  <c r="T77" i="1" s="1"/>
  <c r="D44" i="1"/>
  <c r="T78" i="1" s="1"/>
  <c r="D45" i="1"/>
  <c r="T79" i="1" s="1"/>
  <c r="D46" i="1"/>
  <c r="T80" i="1"/>
  <c r="D47" i="1"/>
  <c r="T81" i="1" s="1"/>
  <c r="D48" i="1"/>
  <c r="T82" i="1"/>
  <c r="D49" i="1"/>
  <c r="T83" i="1" s="1"/>
  <c r="Q68" i="1"/>
  <c r="S68" i="1"/>
  <c r="D18" i="1" l="1"/>
  <c r="X100" i="1" s="1"/>
  <c r="R99" i="1" s="1"/>
  <c r="R98" i="1"/>
  <c r="S98" i="1" s="1"/>
  <c r="D26" i="1" s="1"/>
  <c r="C35" i="1"/>
  <c r="S69" i="1" s="1"/>
  <c r="B35" i="1"/>
  <c r="G35" i="1" s="1"/>
  <c r="W69" i="1" s="1"/>
  <c r="S99" i="1"/>
  <c r="D27" i="1" s="1"/>
  <c r="T98" i="1"/>
  <c r="E26" i="1" s="1"/>
  <c r="T68" i="1"/>
  <c r="E35" i="1"/>
  <c r="U69" i="1" s="1"/>
  <c r="C26" i="1"/>
  <c r="X97" i="1"/>
  <c r="B27" i="1"/>
  <c r="R97" i="1"/>
  <c r="R96" i="1"/>
  <c r="D19" i="1"/>
  <c r="D21" i="1" s="1"/>
  <c r="X103" i="1" s="1"/>
  <c r="R69" i="1"/>
  <c r="C27" i="1"/>
  <c r="R68" i="1"/>
  <c r="G34" i="1"/>
  <c r="W68" i="1" s="1"/>
  <c r="Q70" i="1"/>
  <c r="A37" i="1"/>
  <c r="C36" i="1"/>
  <c r="B36" i="1"/>
  <c r="A16" i="1"/>
  <c r="U98" i="1" s="1"/>
  <c r="B24" i="1"/>
  <c r="Q69" i="1"/>
  <c r="F35" i="1" l="1"/>
  <c r="V69" i="1" s="1"/>
  <c r="T99" i="1"/>
  <c r="E27" i="1" s="1"/>
  <c r="X101" i="1"/>
  <c r="D20" i="1"/>
  <c r="X102" i="1" s="1"/>
  <c r="C24" i="1"/>
  <c r="S96" i="1"/>
  <c r="Q71" i="1"/>
  <c r="C37" i="1"/>
  <c r="A38" i="1"/>
  <c r="B37" i="1"/>
  <c r="S97" i="1"/>
  <c r="C25" i="1"/>
  <c r="R70" i="1"/>
  <c r="F36" i="1"/>
  <c r="V70" i="1" s="1"/>
  <c r="S70" i="1"/>
  <c r="E36" i="1"/>
  <c r="U70" i="1" s="1"/>
  <c r="G36" i="1" l="1"/>
  <c r="W70" i="1" s="1"/>
  <c r="D25" i="1"/>
  <c r="T97" i="1"/>
  <c r="E25" i="1" s="1"/>
  <c r="D24" i="1"/>
  <c r="T96" i="1"/>
  <c r="E24" i="1" s="1"/>
  <c r="E37" i="1"/>
  <c r="U71" i="1" s="1"/>
  <c r="S71" i="1"/>
  <c r="R71" i="1"/>
  <c r="F37" i="1"/>
  <c r="V71" i="1" s="1"/>
  <c r="G37" i="1"/>
  <c r="W71" i="1" s="1"/>
  <c r="C38" i="1"/>
  <c r="B38" i="1"/>
  <c r="Q72" i="1"/>
  <c r="A39" i="1"/>
  <c r="R72" i="1" l="1"/>
  <c r="F38" i="1"/>
  <c r="V72" i="1" s="1"/>
  <c r="E38" i="1"/>
  <c r="U72" i="1" s="1"/>
  <c r="S72" i="1"/>
  <c r="A40" i="1"/>
  <c r="C39" i="1"/>
  <c r="Q73" i="1"/>
  <c r="B39" i="1"/>
  <c r="E39" i="1" l="1"/>
  <c r="U73" i="1" s="1"/>
  <c r="S73" i="1"/>
  <c r="A41" i="1"/>
  <c r="B40" i="1"/>
  <c r="C40" i="1"/>
  <c r="Q74" i="1"/>
  <c r="G38" i="1"/>
  <c r="W72" i="1" s="1"/>
  <c r="R73" i="1"/>
  <c r="F39" i="1"/>
  <c r="V73" i="1" s="1"/>
  <c r="G39" i="1" l="1"/>
  <c r="W73" i="1" s="1"/>
  <c r="R74" i="1"/>
  <c r="F40" i="1"/>
  <c r="V74" i="1" s="1"/>
  <c r="Q75" i="1"/>
  <c r="C41" i="1"/>
  <c r="A42" i="1"/>
  <c r="B41" i="1"/>
  <c r="E40" i="1"/>
  <c r="U74" i="1" s="1"/>
  <c r="S74" i="1"/>
  <c r="F41" i="1" l="1"/>
  <c r="V75" i="1" s="1"/>
  <c r="R75" i="1"/>
  <c r="G41" i="1"/>
  <c r="W75" i="1" s="1"/>
  <c r="Q76" i="1"/>
  <c r="C42" i="1"/>
  <c r="A43" i="1"/>
  <c r="B42" i="1"/>
  <c r="G40" i="1"/>
  <c r="W74" i="1" s="1"/>
  <c r="S75" i="1"/>
  <c r="E41" i="1"/>
  <c r="U75" i="1" s="1"/>
  <c r="R76" i="1" l="1"/>
  <c r="F42" i="1"/>
  <c r="V76" i="1" s="1"/>
  <c r="A44" i="1"/>
  <c r="B43" i="1"/>
  <c r="Q77" i="1"/>
  <c r="C43" i="1"/>
  <c r="E42" i="1"/>
  <c r="U76" i="1" s="1"/>
  <c r="S76" i="1"/>
  <c r="B44" i="1" l="1"/>
  <c r="A45" i="1"/>
  <c r="C44" i="1"/>
  <c r="Q78" i="1"/>
  <c r="S77" i="1"/>
  <c r="E43" i="1"/>
  <c r="U77" i="1" s="1"/>
  <c r="G43" i="1"/>
  <c r="W77" i="1" s="1"/>
  <c r="F43" i="1"/>
  <c r="V77" i="1" s="1"/>
  <c r="R77" i="1"/>
  <c r="G42" i="1"/>
  <c r="W76" i="1" s="1"/>
  <c r="S78" i="1" l="1"/>
  <c r="E44" i="1"/>
  <c r="U78" i="1" s="1"/>
  <c r="B45" i="1"/>
  <c r="A46" i="1"/>
  <c r="Q79" i="1"/>
  <c r="C45" i="1"/>
  <c r="R78" i="1"/>
  <c r="F44" i="1"/>
  <c r="V78" i="1" s="1"/>
  <c r="C46" i="1" l="1"/>
  <c r="Q80" i="1"/>
  <c r="A47" i="1"/>
  <c r="B46" i="1"/>
  <c r="R79" i="1"/>
  <c r="F45" i="1"/>
  <c r="V79" i="1" s="1"/>
  <c r="E45" i="1"/>
  <c r="U79" i="1" s="1"/>
  <c r="S79" i="1"/>
  <c r="G44" i="1"/>
  <c r="W78" i="1" s="1"/>
  <c r="F46" i="1" l="1"/>
  <c r="V80" i="1" s="1"/>
  <c r="G46" i="1"/>
  <c r="W80" i="1" s="1"/>
  <c r="R80" i="1"/>
  <c r="A48" i="1"/>
  <c r="B47" i="1"/>
  <c r="C47" i="1"/>
  <c r="Q81" i="1"/>
  <c r="G45" i="1"/>
  <c r="W79" i="1" s="1"/>
  <c r="E46" i="1"/>
  <c r="U80" i="1" s="1"/>
  <c r="S80" i="1"/>
  <c r="A49" i="1" l="1"/>
  <c r="B48" i="1"/>
  <c r="Q82" i="1"/>
  <c r="C48" i="1"/>
  <c r="S81" i="1"/>
  <c r="E47" i="1"/>
  <c r="U81" i="1" s="1"/>
  <c r="R81" i="1"/>
  <c r="F47" i="1"/>
  <c r="V81" i="1" s="1"/>
  <c r="G47" i="1" l="1"/>
  <c r="W81" i="1" s="1"/>
  <c r="S82" i="1"/>
  <c r="E48" i="1"/>
  <c r="U82" i="1" s="1"/>
  <c r="F48" i="1"/>
  <c r="V82" i="1" s="1"/>
  <c r="R82" i="1"/>
  <c r="Q83" i="1"/>
  <c r="B49" i="1"/>
  <c r="A50" i="1"/>
  <c r="C49" i="1"/>
  <c r="G48" i="1" l="1"/>
  <c r="W82" i="1" s="1"/>
  <c r="B50" i="1"/>
  <c r="C50" i="1"/>
  <c r="A51" i="1"/>
  <c r="Q84" i="1"/>
  <c r="R83" i="1"/>
  <c r="F49" i="1"/>
  <c r="V83" i="1" s="1"/>
  <c r="E49" i="1"/>
  <c r="U83" i="1" s="1"/>
  <c r="S83" i="1"/>
  <c r="A52" i="1" l="1"/>
  <c r="Q85" i="1"/>
  <c r="B51" i="1"/>
  <c r="C51" i="1"/>
  <c r="G49" i="1"/>
  <c r="W83" i="1" s="1"/>
  <c r="E50" i="1"/>
  <c r="U84" i="1" s="1"/>
  <c r="S84" i="1"/>
  <c r="F50" i="1"/>
  <c r="V84" i="1" s="1"/>
  <c r="R84" i="1"/>
  <c r="G50" i="1"/>
  <c r="W84" i="1" s="1"/>
  <c r="S85" i="1" l="1"/>
  <c r="E51" i="1"/>
  <c r="U85" i="1" s="1"/>
  <c r="F51" i="1"/>
  <c r="V85" i="1" s="1"/>
  <c r="R85" i="1"/>
  <c r="C52" i="1"/>
  <c r="A53" i="1"/>
  <c r="Q86" i="1"/>
  <c r="B52" i="1"/>
  <c r="C53" i="1" l="1"/>
  <c r="A54" i="1"/>
  <c r="Q87" i="1"/>
  <c r="B53" i="1"/>
  <c r="E52" i="1"/>
  <c r="U86" i="1" s="1"/>
  <c r="S86" i="1"/>
  <c r="F52" i="1"/>
  <c r="V86" i="1" s="1"/>
  <c r="R86" i="1"/>
  <c r="G51" i="1"/>
  <c r="W85" i="1" s="1"/>
  <c r="G52" i="1" l="1"/>
  <c r="W86" i="1" s="1"/>
  <c r="R87" i="1"/>
  <c r="F53" i="1"/>
  <c r="V87" i="1" s="1"/>
  <c r="B54" i="1"/>
  <c r="C54" i="1"/>
  <c r="A55" i="1"/>
  <c r="Q88" i="1"/>
  <c r="E53" i="1"/>
  <c r="U87" i="1" s="1"/>
  <c r="S87" i="1"/>
  <c r="F54" i="1" l="1"/>
  <c r="V88" i="1" s="1"/>
  <c r="R88" i="1"/>
  <c r="Q89" i="1"/>
  <c r="B55" i="1"/>
  <c r="A56" i="1"/>
  <c r="C55" i="1"/>
  <c r="G53" i="1"/>
  <c r="W87" i="1" s="1"/>
  <c r="E54" i="1"/>
  <c r="U88" i="1" s="1"/>
  <c r="S88" i="1"/>
  <c r="G54" i="1" l="1"/>
  <c r="W88" i="1" s="1"/>
  <c r="S89" i="1"/>
  <c r="E55" i="1"/>
  <c r="U89" i="1" s="1"/>
  <c r="C56" i="1"/>
  <c r="Q90" i="1"/>
  <c r="A57" i="1"/>
  <c r="B56" i="1"/>
  <c r="F55" i="1"/>
  <c r="V89" i="1" s="1"/>
  <c r="R89" i="1"/>
  <c r="E56" i="1" l="1"/>
  <c r="U90" i="1" s="1"/>
  <c r="S90" i="1"/>
  <c r="R90" i="1"/>
  <c r="F56" i="1"/>
  <c r="V90" i="1" s="1"/>
  <c r="G55" i="1"/>
  <c r="W89" i="1" s="1"/>
  <c r="Q91" i="1"/>
  <c r="B57" i="1"/>
  <c r="A58" i="1"/>
  <c r="C57" i="1"/>
  <c r="G56" i="1" l="1"/>
  <c r="W90" i="1" s="1"/>
  <c r="F57" i="1"/>
  <c r="V91" i="1" s="1"/>
  <c r="R91" i="1"/>
  <c r="S91" i="1"/>
  <c r="E57" i="1"/>
  <c r="U91" i="1" s="1"/>
  <c r="C58" i="1"/>
  <c r="Q92" i="1"/>
  <c r="B58" i="1"/>
  <c r="G57" i="1" l="1"/>
  <c r="W91" i="1" s="1"/>
  <c r="R92" i="1"/>
  <c r="F58" i="1"/>
  <c r="V92" i="1" s="1"/>
  <c r="E58" i="1"/>
  <c r="U92" i="1" s="1"/>
  <c r="S92" i="1"/>
  <c r="G58" i="1" l="1"/>
  <c r="W92" i="1" s="1"/>
</calcChain>
</file>

<file path=xl/comments1.xml><?xml version="1.0" encoding="utf-8"?>
<comments xmlns="http://schemas.openxmlformats.org/spreadsheetml/2006/main">
  <authors>
    <author>Johs Totland</author>
  </authors>
  <commentList>
    <comment ref="C13" authorId="0" shapeId="0">
      <text>
        <r>
          <rPr>
            <sz val="9"/>
            <color indexed="81"/>
            <rFont val="Arial"/>
            <family val="2"/>
          </rPr>
          <t>Dekningsbidrag (DB) per enhet = Pris - variable enhetskostnader (VEK)</t>
        </r>
      </text>
    </comment>
    <comment ref="C14" authorId="0" shapeId="0">
      <text>
        <r>
          <rPr>
            <sz val="9"/>
            <color indexed="81"/>
            <rFont val="Arial"/>
            <family val="2"/>
          </rPr>
          <t xml:space="preserve">Dekningsbidrag (DB) totalt = Sum total inntekt (STI) - variable totale kostnader (VTK).
</t>
        </r>
      </text>
    </comment>
    <comment ref="C15" authorId="0" shapeId="0">
      <text>
        <r>
          <rPr>
            <sz val="9"/>
            <color indexed="81"/>
            <rFont val="Arial"/>
            <family val="2"/>
          </rPr>
          <t xml:space="preserve">Dekningsgrad (DG) viser hvor stor prosentandel av totalinntekten (STI) vi har til å dekke faste kostnader med
</t>
        </r>
      </text>
    </comment>
    <comment ref="C16" authorId="0" shapeId="0">
      <text>
        <r>
          <rPr>
            <sz val="9"/>
            <color indexed="81"/>
            <rFont val="Arial"/>
            <family val="2"/>
          </rPr>
          <t>Overskudd = Sum totale inntekter (STI) - Sum totale kostnader (STK)</t>
        </r>
      </text>
    </comment>
    <comment ref="C17" authorId="0" shapeId="0">
      <text>
        <r>
          <rPr>
            <sz val="9"/>
            <color indexed="81"/>
            <rFont val="Arial"/>
            <family val="2"/>
          </rPr>
          <t xml:space="preserve">Dekningspunktet (DP) i kroner viser den omsetningen som gir 0 i overskudd dvs. STI=STK 
</t>
        </r>
      </text>
    </comment>
    <comment ref="C18" authorId="0" shapeId="0">
      <text>
        <r>
          <rPr>
            <sz val="9"/>
            <color indexed="81"/>
            <rFont val="Arial"/>
            <family val="2"/>
          </rPr>
          <t xml:space="preserve">Dekningspunktet (DP) i enheter viser hvor mange enh. vi må selge for å få 0 i overskudd </t>
        </r>
      </text>
    </comment>
    <comment ref="C19" authorId="0" shapeId="0">
      <text>
        <r>
          <rPr>
            <sz val="9"/>
            <color indexed="81"/>
            <rFont val="Arial"/>
            <family val="2"/>
          </rPr>
          <t xml:space="preserve">Sikkerhetsmarginen i kr viser hvor mye vi kan gå ned i omsetning før vi begynner å tape penger
</t>
        </r>
      </text>
    </comment>
    <comment ref="C20" authorId="0" shapeId="0">
      <text>
        <r>
          <rPr>
            <sz val="9"/>
            <color indexed="81"/>
            <rFont val="Arial"/>
            <family val="2"/>
          </rPr>
          <t>Sikkerhetsmarginen i enh. viser hvor mye vi kan gå ned i solgte enheter før vi begynner å tape penger</t>
        </r>
      </text>
    </comment>
    <comment ref="C21" authorId="0" shapeId="0">
      <text>
        <r>
          <rPr>
            <sz val="9"/>
            <color indexed="81"/>
            <rFont val="Arial"/>
            <family val="2"/>
          </rPr>
          <t>Sikkerhetsmarginen i % viser hvor mange % salget kan gå ned før vi begynner å tape penger</t>
        </r>
      </text>
    </comment>
  </commentList>
</comments>
</file>

<file path=xl/sharedStrings.xml><?xml version="1.0" encoding="utf-8"?>
<sst xmlns="http://schemas.openxmlformats.org/spreadsheetml/2006/main" count="71" uniqueCount="48">
  <si>
    <t>Dekningspunktanalyse</t>
  </si>
  <si>
    <t>(Forutsetninger: Fast pris og proporsjonale variable kostnader)</t>
  </si>
  <si>
    <t>Inndata:</t>
  </si>
  <si>
    <t>Produksjon/salg per år (enheter):</t>
  </si>
  <si>
    <t>De inntastede dataene gir følgende nøkkeltall:</t>
  </si>
  <si>
    <t>Dekningsbidrag per enhet</t>
  </si>
  <si>
    <t>Dekningsgrad</t>
  </si>
  <si>
    <t xml:space="preserve">Tabell    </t>
  </si>
  <si>
    <t>Sum</t>
  </si>
  <si>
    <t>Variable</t>
  </si>
  <si>
    <t>Faste</t>
  </si>
  <si>
    <t>Sum totale</t>
  </si>
  <si>
    <t>Deknings-</t>
  </si>
  <si>
    <t>Mengde</t>
  </si>
  <si>
    <t>inntekter</t>
  </si>
  <si>
    <t>totale kostn.</t>
  </si>
  <si>
    <t>kostnader</t>
  </si>
  <si>
    <t>bidrag</t>
  </si>
  <si>
    <t>Resultat</t>
  </si>
  <si>
    <t>Tabell</t>
  </si>
  <si>
    <t>Totale</t>
  </si>
  <si>
    <t>inntekt</t>
  </si>
  <si>
    <t>Variabel</t>
  </si>
  <si>
    <t>Verdi</t>
  </si>
  <si>
    <t>Kritisk verdi</t>
  </si>
  <si>
    <t>Margin</t>
  </si>
  <si>
    <t>Pris</t>
  </si>
  <si>
    <t>Variable kostn.</t>
  </si>
  <si>
    <t>Faste kostn.</t>
  </si>
  <si>
    <t>Følsomhetsanalyse</t>
  </si>
  <si>
    <t>Nøkkeltall</t>
  </si>
  <si>
    <t xml:space="preserve">Margin % </t>
  </si>
  <si>
    <t>Dekningspunkt i kroner (nullpunktomsetning)</t>
  </si>
  <si>
    <t>Dekningspunkt i enheter (nullpunkt)</t>
  </si>
  <si>
    <t>Pris per enhet ekskl. mva:</t>
  </si>
  <si>
    <t>Variable enhetskostnader ekskl. mva:</t>
  </si>
  <si>
    <t>Faste totale kostnader per år ekskl. mva:</t>
  </si>
  <si>
    <t>Figurer/tekstbokser til bruk når du skal merke i grafen</t>
  </si>
  <si>
    <t>Navn/oppgave:</t>
  </si>
  <si>
    <t>NB! Opphev arkbeskyttelsen for å bruke figurene</t>
  </si>
  <si>
    <t>Bruk zoom for å tilpasse visning av regnearket</t>
  </si>
  <si>
    <t>Registrering av inndata</t>
  </si>
  <si>
    <t>For å vise funksjonene, tar jeg utgangspunkt i eksamen i Økonomi og ledelse V2014. Eksamensoppgaven oppga følgende tall:</t>
  </si>
  <si>
    <t>Hjelp til modellen Dekningspunkt</t>
  </si>
  <si>
    <t>Inndatafelt</t>
  </si>
  <si>
    <t>Utdatafelt</t>
  </si>
  <si>
    <t>Diagram</t>
  </si>
  <si>
    <t>Verktøy til å merke i grafen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</si>
</sst>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0%"/>
    <numFmt numFmtId="165" formatCode="0.00%"/>
    <numFmt numFmtId="166" formatCode="General_)"/>
    <numFmt numFmtId="167" formatCode="0_)"/>
    <numFmt numFmtId="168" formatCode="0.00%;[Red]\-0.00%"/>
    <numFmt numFmtId="169" formatCode="#,##0;[Red]\-#,##0;;"/>
    <numFmt numFmtId="170" formatCode="#,##0;[Red]#,##0;;"/>
    <numFmt numFmtId="171" formatCode="#,##0;[Red]#,##0"/>
    <numFmt numFmtId="172" formatCode="#,##0.00_ ;[Red]\-#,##0.00\ "/>
    <numFmt numFmtId="173" formatCode="#,##0.00_ ;[Red]\-#,##0.00\ ;;"/>
    <numFmt numFmtId="174" formatCode="#,##0_);[Red]\-#,##0"/>
    <numFmt numFmtId="175" formatCode="#,##0_);[Red]\-#,##0_)"/>
    <numFmt numFmtId="176" formatCode="#,##0.00;[Red]\-#,##0.00;;"/>
    <numFmt numFmtId="177" formatCode="#,##0_ ;[Red]\-#,##0\ "/>
    <numFmt numFmtId="178" formatCode="0.0%\ ;[Red]\-0.0%\ ;"/>
    <numFmt numFmtId="179" formatCode="#,##0_ ;[Red]\-#,##0;;\ "/>
    <numFmt numFmtId="180" formatCode="0.0%\ ;[Red]\-0.0%\ ;;"/>
  </numFmts>
  <fonts count="30"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8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theme="1" tint="0.34998626667073579"/>
      <name val="Arial"/>
      <family val="2"/>
    </font>
    <font>
      <sz val="9"/>
      <color indexed="8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</font>
    <font>
      <sz val="11"/>
      <color theme="0"/>
      <name val="Arial"/>
    </font>
    <font>
      <b/>
      <sz val="14"/>
      <name val="Calibri"/>
      <family val="2"/>
      <scheme val="minor"/>
    </font>
    <font>
      <sz val="10"/>
      <name val="Calibri"/>
      <scheme val="minor"/>
    </font>
    <font>
      <sz val="11"/>
      <name val="Calibri"/>
      <scheme val="minor"/>
    </font>
    <font>
      <sz val="11"/>
      <color rgb="FFFF0000"/>
      <name val="Calibri"/>
      <scheme val="minor"/>
    </font>
    <font>
      <sz val="9"/>
      <color indexed="12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mediumGray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2">
    <xf numFmtId="166" fontId="0" fillId="0" borderId="0"/>
    <xf numFmtId="164" fontId="1" fillId="0" borderId="0" applyFon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</cellStyleXfs>
  <cellXfs count="149">
    <xf numFmtId="166" fontId="0" fillId="0" borderId="0" xfId="0"/>
    <xf numFmtId="166" fontId="3" fillId="0" borderId="0" xfId="0" applyFont="1"/>
    <xf numFmtId="166" fontId="6" fillId="0" borderId="0" xfId="0" applyFont="1"/>
    <xf numFmtId="166" fontId="7" fillId="0" borderId="0" xfId="0" applyFont="1"/>
    <xf numFmtId="166" fontId="5" fillId="0" borderId="0" xfId="0" applyFont="1"/>
    <xf numFmtId="166" fontId="8" fillId="2" borderId="1" xfId="0" applyFont="1" applyFill="1" applyBorder="1" applyAlignment="1" applyProtection="1">
      <alignment horizontal="centerContinuous"/>
    </xf>
    <xf numFmtId="166" fontId="9" fillId="2" borderId="2" xfId="0" applyFont="1" applyFill="1" applyBorder="1" applyAlignment="1">
      <alignment horizontal="centerContinuous"/>
    </xf>
    <xf numFmtId="166" fontId="8" fillId="2" borderId="2" xfId="0" applyFont="1" applyFill="1" applyBorder="1" applyAlignment="1" applyProtection="1">
      <alignment horizontal="centerContinuous"/>
    </xf>
    <xf numFmtId="166" fontId="8" fillId="2" borderId="2" xfId="0" quotePrefix="1" applyFont="1" applyFill="1" applyBorder="1" applyAlignment="1">
      <alignment horizontal="centerContinuous"/>
    </xf>
    <xf numFmtId="166" fontId="9" fillId="2" borderId="3" xfId="0" applyFont="1" applyFill="1" applyBorder="1" applyAlignment="1">
      <alignment horizontal="centerContinuous"/>
    </xf>
    <xf numFmtId="166" fontId="9" fillId="0" borderId="0" xfId="0" applyFont="1"/>
    <xf numFmtId="166" fontId="8" fillId="2" borderId="4" xfId="0" applyFont="1" applyFill="1" applyBorder="1" applyAlignment="1">
      <alignment horizontal="center"/>
    </xf>
    <xf numFmtId="166" fontId="8" fillId="2" borderId="5" xfId="0" applyFont="1" applyFill="1" applyBorder="1" applyAlignment="1" applyProtection="1">
      <alignment horizontal="center"/>
    </xf>
    <xf numFmtId="166" fontId="8" fillId="2" borderId="5" xfId="0" quotePrefix="1" applyFont="1" applyFill="1" applyBorder="1" applyAlignment="1" applyProtection="1">
      <alignment horizontal="center"/>
    </xf>
    <xf numFmtId="166" fontId="8" fillId="2" borderId="6" xfId="0" applyFont="1" applyFill="1" applyBorder="1" applyAlignment="1" applyProtection="1">
      <alignment horizontal="center"/>
    </xf>
    <xf numFmtId="166" fontId="8" fillId="2" borderId="7" xfId="0" applyFont="1" applyFill="1" applyBorder="1" applyAlignment="1" applyProtection="1">
      <alignment horizontal="center"/>
    </xf>
    <xf numFmtId="166" fontId="8" fillId="2" borderId="8" xfId="0" quotePrefix="1" applyFont="1" applyFill="1" applyBorder="1" applyAlignment="1" applyProtection="1">
      <alignment horizontal="center"/>
    </xf>
    <xf numFmtId="166" fontId="8" fillId="2" borderId="8" xfId="0" applyFont="1" applyFill="1" applyBorder="1" applyAlignment="1" applyProtection="1">
      <alignment horizontal="center"/>
    </xf>
    <xf numFmtId="166" fontId="8" fillId="2" borderId="9" xfId="0" applyFont="1" applyFill="1" applyBorder="1" applyAlignment="1" applyProtection="1">
      <alignment horizontal="center"/>
    </xf>
    <xf numFmtId="166" fontId="9" fillId="0" borderId="0" xfId="0" applyFont="1" applyProtection="1"/>
    <xf numFmtId="167" fontId="4" fillId="0" borderId="0" xfId="0" applyNumberFormat="1" applyFont="1" applyProtection="1"/>
    <xf numFmtId="166" fontId="4" fillId="0" borderId="0" xfId="0" applyFont="1"/>
    <xf numFmtId="167" fontId="5" fillId="0" borderId="0" xfId="0" applyNumberFormat="1" applyFont="1" applyProtection="1"/>
    <xf numFmtId="166" fontId="11" fillId="0" borderId="0" xfId="0" quotePrefix="1" applyFont="1" applyFill="1" applyAlignment="1">
      <alignment horizontal="centerContinuous"/>
    </xf>
    <xf numFmtId="166" fontId="13" fillId="4" borderId="0" xfId="0" applyFont="1" applyFill="1"/>
    <xf numFmtId="166" fontId="13" fillId="3" borderId="0" xfId="0" applyFont="1" applyFill="1" applyBorder="1"/>
    <xf numFmtId="166" fontId="15" fillId="0" borderId="0" xfId="0" applyFont="1" applyAlignment="1">
      <alignment horizontal="centerContinuous"/>
    </xf>
    <xf numFmtId="166" fontId="5" fillId="5" borderId="0" xfId="0" applyFont="1" applyFill="1"/>
    <xf numFmtId="166" fontId="11" fillId="4" borderId="0" xfId="0" quotePrefix="1" applyFont="1" applyFill="1" applyAlignment="1">
      <alignment horizontal="centerContinuous"/>
    </xf>
    <xf numFmtId="166" fontId="3" fillId="4" borderId="0" xfId="0" applyFont="1" applyFill="1" applyAlignment="1">
      <alignment horizontal="centerContinuous"/>
    </xf>
    <xf numFmtId="166" fontId="3" fillId="4" borderId="0" xfId="0" applyFont="1" applyFill="1"/>
    <xf numFmtId="166" fontId="13" fillId="4" borderId="0" xfId="0" applyFont="1" applyFill="1" applyBorder="1"/>
    <xf numFmtId="166" fontId="5" fillId="4" borderId="0" xfId="0" applyFont="1" applyFill="1"/>
    <xf numFmtId="166" fontId="6" fillId="4" borderId="0" xfId="0" applyFont="1" applyFill="1"/>
    <xf numFmtId="166" fontId="6" fillId="4" borderId="0" xfId="0" applyFont="1" applyFill="1" applyBorder="1"/>
    <xf numFmtId="166" fontId="7" fillId="4" borderId="0" xfId="0" applyFont="1" applyFill="1"/>
    <xf numFmtId="166" fontId="0" fillId="4" borderId="0" xfId="0" applyFill="1"/>
    <xf numFmtId="166" fontId="8" fillId="6" borderId="0" xfId="0" applyFont="1" applyFill="1" applyBorder="1"/>
    <xf numFmtId="166" fontId="17" fillId="4" borderId="10" xfId="0" applyFont="1" applyFill="1" applyBorder="1" applyAlignment="1" applyProtection="1">
      <alignment horizontal="left"/>
    </xf>
    <xf numFmtId="166" fontId="14" fillId="4" borderId="10" xfId="0" applyFont="1" applyFill="1" applyBorder="1"/>
    <xf numFmtId="166" fontId="8" fillId="4" borderId="11" xfId="0" applyFont="1" applyFill="1" applyBorder="1" applyAlignment="1">
      <alignment horizontal="left"/>
    </xf>
    <xf numFmtId="166" fontId="2" fillId="3" borderId="12" xfId="0" applyFont="1" applyFill="1" applyBorder="1"/>
    <xf numFmtId="166" fontId="13" fillId="4" borderId="4" xfId="0" applyFont="1" applyFill="1" applyBorder="1"/>
    <xf numFmtId="40" fontId="12" fillId="7" borderId="6" xfId="0" applyNumberFormat="1" applyFont="1" applyFill="1" applyBorder="1" applyProtection="1">
      <protection locked="0"/>
    </xf>
    <xf numFmtId="38" fontId="12" fillId="7" borderId="6" xfId="0" applyNumberFormat="1" applyFont="1" applyFill="1" applyBorder="1" applyProtection="1">
      <protection locked="0"/>
    </xf>
    <xf numFmtId="166" fontId="13" fillId="4" borderId="7" xfId="0" applyFont="1" applyFill="1" applyBorder="1"/>
    <xf numFmtId="166" fontId="13" fillId="3" borderId="10" xfId="0" applyFont="1" applyFill="1" applyBorder="1"/>
    <xf numFmtId="166" fontId="2" fillId="3" borderId="10" xfId="0" quotePrefix="1" applyFont="1" applyFill="1" applyBorder="1" applyAlignment="1" applyProtection="1">
      <alignment horizontal="right"/>
    </xf>
    <xf numFmtId="38" fontId="12" fillId="7" borderId="9" xfId="0" applyNumberFormat="1" applyFont="1" applyFill="1" applyBorder="1" applyProtection="1">
      <protection locked="0"/>
    </xf>
    <xf numFmtId="166" fontId="2" fillId="6" borderId="11" xfId="0" quotePrefix="1" applyFont="1" applyFill="1" applyBorder="1" applyAlignment="1" applyProtection="1">
      <alignment horizontal="left"/>
    </xf>
    <xf numFmtId="166" fontId="8" fillId="6" borderId="12" xfId="0" applyFont="1" applyFill="1" applyBorder="1"/>
    <xf numFmtId="166" fontId="2" fillId="6" borderId="4" xfId="0" quotePrefix="1" applyFont="1" applyFill="1" applyBorder="1" applyAlignment="1" applyProtection="1">
      <alignment horizontal="left"/>
    </xf>
    <xf numFmtId="165" fontId="9" fillId="6" borderId="6" xfId="0" applyNumberFormat="1" applyFont="1" applyFill="1" applyBorder="1" applyProtection="1"/>
    <xf numFmtId="166" fontId="2" fillId="6" borderId="4" xfId="0" applyFont="1" applyFill="1" applyBorder="1" applyAlignment="1" applyProtection="1">
      <alignment horizontal="left"/>
    </xf>
    <xf numFmtId="170" fontId="9" fillId="6" borderId="6" xfId="0" applyNumberFormat="1" applyFont="1" applyFill="1" applyBorder="1" applyProtection="1"/>
    <xf numFmtId="38" fontId="9" fillId="6" borderId="6" xfId="0" applyNumberFormat="1" applyFont="1" applyFill="1" applyBorder="1" applyProtection="1"/>
    <xf numFmtId="169" fontId="9" fillId="6" borderId="6" xfId="0" applyNumberFormat="1" applyFont="1" applyFill="1" applyBorder="1" applyProtection="1"/>
    <xf numFmtId="166" fontId="2" fillId="6" borderId="7" xfId="0" quotePrefix="1" applyFont="1" applyFill="1" applyBorder="1" applyAlignment="1" applyProtection="1">
      <alignment horizontal="left"/>
    </xf>
    <xf numFmtId="166" fontId="8" fillId="6" borderId="10" xfId="0" applyFont="1" applyFill="1" applyBorder="1"/>
    <xf numFmtId="168" fontId="9" fillId="6" borderId="9" xfId="0" applyNumberFormat="1" applyFont="1" applyFill="1" applyBorder="1" applyProtection="1"/>
    <xf numFmtId="174" fontId="9" fillId="0" borderId="4" xfId="0" applyNumberFormat="1" applyFont="1" applyBorder="1" applyProtection="1"/>
    <xf numFmtId="174" fontId="9" fillId="0" borderId="5" xfId="0" applyNumberFormat="1" applyFont="1" applyBorder="1" applyProtection="1"/>
    <xf numFmtId="174" fontId="9" fillId="0" borderId="8" xfId="0" applyNumberFormat="1" applyFont="1" applyBorder="1" applyProtection="1"/>
    <xf numFmtId="166" fontId="18" fillId="4" borderId="0" xfId="0" applyFont="1" applyFill="1" applyAlignment="1">
      <alignment horizontal="centerContinuous"/>
    </xf>
    <xf numFmtId="166" fontId="0" fillId="3" borderId="0" xfId="0" quotePrefix="1" applyFill="1" applyBorder="1" applyAlignment="1" applyProtection="1">
      <alignment horizontal="right"/>
    </xf>
    <xf numFmtId="175" fontId="9" fillId="0" borderId="6" xfId="0" applyNumberFormat="1" applyFont="1" applyBorder="1" applyProtection="1"/>
    <xf numFmtId="175" fontId="9" fillId="0" borderId="9" xfId="0" applyNumberFormat="1" applyFont="1" applyBorder="1" applyProtection="1"/>
    <xf numFmtId="176" fontId="9" fillId="6" borderId="13" xfId="0" applyNumberFormat="1" applyFont="1" applyFill="1" applyBorder="1" applyProtection="1"/>
    <xf numFmtId="166" fontId="0" fillId="0" borderId="0" xfId="0" applyFont="1"/>
    <xf numFmtId="166" fontId="8" fillId="0" borderId="1" xfId="0" applyFont="1" applyFill="1" applyBorder="1" applyAlignment="1" applyProtection="1">
      <alignment horizontal="centerContinuous"/>
    </xf>
    <xf numFmtId="166" fontId="0" fillId="0" borderId="2" xfId="0" applyFont="1" applyFill="1" applyBorder="1" applyAlignment="1">
      <alignment horizontal="centerContinuous"/>
    </xf>
    <xf numFmtId="166" fontId="8" fillId="0" borderId="2" xfId="0" applyFont="1" applyFill="1" applyBorder="1" applyAlignment="1" applyProtection="1">
      <alignment horizontal="centerContinuous"/>
    </xf>
    <xf numFmtId="166" fontId="8" fillId="0" borderId="2" xfId="0" applyFont="1" applyFill="1" applyBorder="1" applyAlignment="1">
      <alignment horizontal="centerContinuous"/>
    </xf>
    <xf numFmtId="166" fontId="0" fillId="0" borderId="3" xfId="0" applyFont="1" applyFill="1" applyBorder="1" applyAlignment="1">
      <alignment horizontal="centerContinuous"/>
    </xf>
    <xf numFmtId="166" fontId="8" fillId="0" borderId="4" xfId="0" applyFont="1" applyFill="1" applyBorder="1" applyAlignment="1">
      <alignment horizontal="center"/>
    </xf>
    <xf numFmtId="166" fontId="8" fillId="0" borderId="14" xfId="0" applyFont="1" applyFill="1" applyBorder="1" applyAlignment="1" applyProtection="1">
      <alignment horizontal="center"/>
    </xf>
    <xf numFmtId="166" fontId="8" fillId="0" borderId="7" xfId="0" applyFont="1" applyFill="1" applyBorder="1" applyAlignment="1" applyProtection="1">
      <alignment horizontal="center"/>
    </xf>
    <xf numFmtId="166" fontId="8" fillId="0" borderId="15" xfId="0" applyFont="1" applyFill="1" applyBorder="1" applyAlignment="1" applyProtection="1">
      <alignment horizontal="center"/>
    </xf>
    <xf numFmtId="174" fontId="0" fillId="0" borderId="16" xfId="0" applyNumberFormat="1" applyFont="1" applyBorder="1" applyProtection="1"/>
    <xf numFmtId="175" fontId="0" fillId="0" borderId="17" xfId="0" applyNumberFormat="1" applyFont="1" applyBorder="1" applyProtection="1"/>
    <xf numFmtId="166" fontId="0" fillId="0" borderId="4" xfId="0" applyFont="1" applyBorder="1"/>
    <xf numFmtId="166" fontId="0" fillId="0" borderId="0" xfId="0" applyFont="1" applyBorder="1"/>
    <xf numFmtId="171" fontId="0" fillId="0" borderId="6" xfId="0" applyNumberFormat="1" applyFont="1" applyBorder="1"/>
    <xf numFmtId="165" fontId="0" fillId="0" borderId="6" xfId="1" applyNumberFormat="1" applyFont="1" applyBorder="1"/>
    <xf numFmtId="166" fontId="0" fillId="0" borderId="7" xfId="0" applyFont="1" applyBorder="1"/>
    <xf numFmtId="166" fontId="0" fillId="0" borderId="10" xfId="0" applyFont="1" applyBorder="1"/>
    <xf numFmtId="165" fontId="0" fillId="0" borderId="9" xfId="1" applyNumberFormat="1" applyFont="1" applyBorder="1"/>
    <xf numFmtId="0" fontId="0" fillId="0" borderId="6" xfId="0" applyNumberFormat="1" applyFont="1" applyBorder="1"/>
    <xf numFmtId="4" fontId="0" fillId="0" borderId="0" xfId="0" applyNumberFormat="1" applyFont="1" applyBorder="1"/>
    <xf numFmtId="172" fontId="0" fillId="0" borderId="0" xfId="0" applyNumberFormat="1" applyFont="1" applyBorder="1"/>
    <xf numFmtId="3" fontId="0" fillId="0" borderId="0" xfId="0" applyNumberFormat="1" applyFont="1" applyBorder="1"/>
    <xf numFmtId="177" fontId="0" fillId="0" borderId="0" xfId="0" applyNumberFormat="1" applyFont="1" applyBorder="1"/>
    <xf numFmtId="3" fontId="0" fillId="0" borderId="10" xfId="0" applyNumberFormat="1" applyFont="1" applyBorder="1"/>
    <xf numFmtId="177" fontId="0" fillId="0" borderId="10" xfId="0" applyNumberFormat="1" applyFont="1" applyBorder="1"/>
    <xf numFmtId="166" fontId="10" fillId="0" borderId="1" xfId="0" applyFont="1" applyBorder="1"/>
    <xf numFmtId="166" fontId="4" fillId="0" borderId="2" xfId="0" applyFont="1" applyBorder="1"/>
    <xf numFmtId="166" fontId="4" fillId="0" borderId="3" xfId="0" applyFont="1" applyBorder="1"/>
    <xf numFmtId="166" fontId="8" fillId="0" borderId="1" xfId="0" applyFont="1" applyBorder="1"/>
    <xf numFmtId="166" fontId="8" fillId="0" borderId="2" xfId="0" applyFont="1" applyBorder="1" applyAlignment="1">
      <alignment horizontal="right"/>
    </xf>
    <xf numFmtId="166" fontId="8" fillId="0" borderId="3" xfId="0" applyFont="1" applyBorder="1" applyAlignment="1">
      <alignment horizontal="right"/>
    </xf>
    <xf numFmtId="178" fontId="0" fillId="0" borderId="6" xfId="1" applyNumberFormat="1" applyFont="1" applyBorder="1"/>
    <xf numFmtId="178" fontId="0" fillId="0" borderId="9" xfId="1" applyNumberFormat="1" applyFont="1" applyBorder="1"/>
    <xf numFmtId="166" fontId="10" fillId="8" borderId="1" xfId="0" applyFont="1" applyFill="1" applyBorder="1"/>
    <xf numFmtId="166" fontId="4" fillId="8" borderId="2" xfId="0" applyFont="1" applyFill="1" applyBorder="1"/>
    <xf numFmtId="166" fontId="4" fillId="8" borderId="3" xfId="0" applyFont="1" applyFill="1" applyBorder="1"/>
    <xf numFmtId="166" fontId="8" fillId="8" borderId="1" xfId="0" applyFont="1" applyFill="1" applyBorder="1"/>
    <xf numFmtId="166" fontId="8" fillId="8" borderId="2" xfId="0" applyFont="1" applyFill="1" applyBorder="1" applyAlignment="1">
      <alignment horizontal="right"/>
    </xf>
    <xf numFmtId="166" fontId="8" fillId="8" borderId="3" xfId="0" applyFont="1" applyFill="1" applyBorder="1" applyAlignment="1">
      <alignment horizontal="right"/>
    </xf>
    <xf numFmtId="166" fontId="0" fillId="8" borderId="4" xfId="0" applyFont="1" applyFill="1" applyBorder="1"/>
    <xf numFmtId="166" fontId="0" fillId="8" borderId="7" xfId="0" applyFont="1" applyFill="1" applyBorder="1"/>
    <xf numFmtId="166" fontId="0" fillId="6" borderId="4" xfId="0" quotePrefix="1" applyFill="1" applyBorder="1" applyAlignment="1" applyProtection="1">
      <alignment horizontal="left"/>
    </xf>
    <xf numFmtId="173" fontId="0" fillId="8" borderId="0" xfId="0" applyNumberFormat="1" applyFont="1" applyFill="1" applyBorder="1"/>
    <xf numFmtId="179" fontId="0" fillId="8" borderId="0" xfId="0" applyNumberFormat="1" applyFont="1" applyFill="1" applyBorder="1"/>
    <xf numFmtId="179" fontId="0" fillId="8" borderId="10" xfId="0" applyNumberFormat="1" applyFont="1" applyFill="1" applyBorder="1"/>
    <xf numFmtId="180" fontId="2" fillId="8" borderId="6" xfId="1" applyNumberFormat="1" applyFont="1" applyFill="1" applyBorder="1"/>
    <xf numFmtId="180" fontId="2" fillId="8" borderId="9" xfId="1" applyNumberFormat="1" applyFont="1" applyFill="1" applyBorder="1"/>
    <xf numFmtId="166" fontId="0" fillId="3" borderId="0" xfId="0" quotePrefix="1" applyFont="1" applyFill="1" applyBorder="1" applyAlignment="1" applyProtection="1">
      <alignment horizontal="right"/>
    </xf>
    <xf numFmtId="174" fontId="9" fillId="0" borderId="7" xfId="0" applyNumberFormat="1" applyFont="1" applyBorder="1" applyProtection="1"/>
    <xf numFmtId="166" fontId="3" fillId="4" borderId="0" xfId="0" applyFont="1" applyFill="1" applyBorder="1"/>
    <xf numFmtId="166" fontId="6" fillId="4" borderId="4" xfId="0" applyFont="1" applyFill="1" applyBorder="1"/>
    <xf numFmtId="166" fontId="6" fillId="4" borderId="6" xfId="0" applyFont="1" applyFill="1" applyBorder="1"/>
    <xf numFmtId="166" fontId="7" fillId="4" borderId="4" xfId="0" applyFont="1" applyFill="1" applyBorder="1"/>
    <xf numFmtId="166" fontId="7" fillId="4" borderId="0" xfId="0" applyFont="1" applyFill="1" applyBorder="1"/>
    <xf numFmtId="166" fontId="7" fillId="4" borderId="6" xfId="0" applyFont="1" applyFill="1" applyBorder="1"/>
    <xf numFmtId="166" fontId="5" fillId="4" borderId="4" xfId="0" applyFont="1" applyFill="1" applyBorder="1"/>
    <xf numFmtId="166" fontId="5" fillId="4" borderId="0" xfId="0" applyFont="1" applyFill="1" applyBorder="1"/>
    <xf numFmtId="166" fontId="5" fillId="4" borderId="6" xfId="0" applyFont="1" applyFill="1" applyBorder="1"/>
    <xf numFmtId="166" fontId="5" fillId="4" borderId="7" xfId="0" applyFont="1" applyFill="1" applyBorder="1"/>
    <xf numFmtId="166" fontId="5" fillId="4" borderId="10" xfId="0" applyFont="1" applyFill="1" applyBorder="1"/>
    <xf numFmtId="166" fontId="5" fillId="4" borderId="9" xfId="0" applyFont="1" applyFill="1" applyBorder="1"/>
    <xf numFmtId="166" fontId="0" fillId="3" borderId="12" xfId="0" applyFont="1" applyFill="1" applyBorder="1" applyAlignment="1" applyProtection="1">
      <alignment horizontal="right"/>
    </xf>
    <xf numFmtId="166" fontId="23" fillId="5" borderId="0" xfId="0" applyFont="1" applyFill="1"/>
    <xf numFmtId="166" fontId="24" fillId="9" borderId="0" xfId="0" applyFont="1" applyFill="1" applyProtection="1">
      <protection locked="0"/>
    </xf>
    <xf numFmtId="166" fontId="25" fillId="9" borderId="0" xfId="0" applyFont="1" applyFill="1" applyProtection="1">
      <protection locked="0"/>
    </xf>
    <xf numFmtId="166" fontId="26" fillId="0" borderId="0" xfId="0" applyFont="1" applyProtection="1">
      <protection locked="0"/>
    </xf>
    <xf numFmtId="166" fontId="25" fillId="0" borderId="0" xfId="0" applyFont="1" applyProtection="1">
      <protection locked="0"/>
    </xf>
    <xf numFmtId="166" fontId="24" fillId="0" borderId="0" xfId="0" applyFont="1" applyFill="1" applyProtection="1">
      <protection locked="0"/>
    </xf>
    <xf numFmtId="166" fontId="25" fillId="0" borderId="0" xfId="0" applyFont="1" applyFill="1" applyProtection="1">
      <protection locked="0"/>
    </xf>
    <xf numFmtId="166" fontId="27" fillId="0" borderId="0" xfId="0" applyFont="1" applyProtection="1">
      <protection locked="0"/>
    </xf>
    <xf numFmtId="40" fontId="28" fillId="7" borderId="13" xfId="0" applyNumberFormat="1" applyFont="1" applyFill="1" applyBorder="1" applyProtection="1">
      <protection locked="0"/>
    </xf>
    <xf numFmtId="166" fontId="26" fillId="0" borderId="0" xfId="0" applyFont="1" applyAlignment="1" applyProtection="1">
      <alignment horizontal="right"/>
      <protection locked="0"/>
    </xf>
    <xf numFmtId="166" fontId="26" fillId="0" borderId="0" xfId="0" applyFont="1" applyAlignment="1" applyProtection="1">
      <alignment horizontal="left"/>
      <protection locked="0"/>
    </xf>
    <xf numFmtId="166" fontId="0" fillId="4" borderId="0" xfId="0" applyFont="1" applyFill="1" applyBorder="1" applyAlignment="1">
      <alignment horizontal="center"/>
    </xf>
    <xf numFmtId="166" fontId="0" fillId="4" borderId="11" xfId="0" applyFont="1" applyFill="1" applyBorder="1" applyAlignment="1">
      <alignment horizontal="center"/>
    </xf>
    <xf numFmtId="166" fontId="0" fillId="4" borderId="12" xfId="0" applyFont="1" applyFill="1" applyBorder="1" applyAlignment="1">
      <alignment horizontal="center"/>
    </xf>
    <xf numFmtId="166" fontId="0" fillId="4" borderId="13" xfId="0" applyFont="1" applyFill="1" applyBorder="1" applyAlignment="1">
      <alignment horizontal="center"/>
    </xf>
    <xf numFmtId="166" fontId="22" fillId="4" borderId="4" xfId="0" applyFont="1" applyFill="1" applyBorder="1" applyAlignment="1">
      <alignment horizontal="center"/>
    </xf>
    <xf numFmtId="166" fontId="22" fillId="4" borderId="0" xfId="0" applyFont="1" applyFill="1" applyBorder="1" applyAlignment="1">
      <alignment horizontal="center"/>
    </xf>
    <xf numFmtId="166" fontId="22" fillId="4" borderId="6" xfId="0" applyFont="1" applyFill="1" applyBorder="1" applyAlignment="1">
      <alignment horizontal="center"/>
    </xf>
  </cellXfs>
  <cellStyles count="12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Benyttet hyperkobling" xfId="11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Hyperkobling" xfId="10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9466769092887799"/>
          <c:y val="1.7301038062283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7071893579291675"/>
          <c:y val="0.14532898542752581"/>
          <c:w val="0.72361206068753603"/>
          <c:h val="0.69550290519386804"/>
        </c:manualLayout>
      </c:layout>
      <c:lineChart>
        <c:grouping val="standard"/>
        <c:varyColors val="0"/>
        <c:ser>
          <c:idx val="0"/>
          <c:order val="0"/>
          <c:tx>
            <c:v>STI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STI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3C-774C-A73B-B1C01FA63A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</c:numCache>
            </c:numRef>
          </c:cat>
          <c:val>
            <c:numRef>
              <c:f>Dekningspunktanalyse!$B$34:$B$58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320000</c:v>
                </c:pt>
                <c:pt idx="2">
                  <c:v>640000</c:v>
                </c:pt>
                <c:pt idx="3">
                  <c:v>960000</c:v>
                </c:pt>
                <c:pt idx="4">
                  <c:v>1280000</c:v>
                </c:pt>
                <c:pt idx="5">
                  <c:v>1600000</c:v>
                </c:pt>
                <c:pt idx="6">
                  <c:v>1920000</c:v>
                </c:pt>
                <c:pt idx="7">
                  <c:v>2240000</c:v>
                </c:pt>
                <c:pt idx="8">
                  <c:v>2560000</c:v>
                </c:pt>
                <c:pt idx="9">
                  <c:v>2880000</c:v>
                </c:pt>
                <c:pt idx="10">
                  <c:v>3200000</c:v>
                </c:pt>
                <c:pt idx="11">
                  <c:v>3520000</c:v>
                </c:pt>
                <c:pt idx="12">
                  <c:v>3840000</c:v>
                </c:pt>
                <c:pt idx="13">
                  <c:v>4160000</c:v>
                </c:pt>
                <c:pt idx="14">
                  <c:v>4480000</c:v>
                </c:pt>
                <c:pt idx="15">
                  <c:v>4800000</c:v>
                </c:pt>
                <c:pt idx="16">
                  <c:v>5120000</c:v>
                </c:pt>
                <c:pt idx="17">
                  <c:v>5440000</c:v>
                </c:pt>
                <c:pt idx="18">
                  <c:v>5760000</c:v>
                </c:pt>
                <c:pt idx="19">
                  <c:v>6080000</c:v>
                </c:pt>
                <c:pt idx="20">
                  <c:v>6400000</c:v>
                </c:pt>
                <c:pt idx="21">
                  <c:v>6720000</c:v>
                </c:pt>
                <c:pt idx="22">
                  <c:v>7040000</c:v>
                </c:pt>
                <c:pt idx="23">
                  <c:v>7360000</c:v>
                </c:pt>
                <c:pt idx="24">
                  <c:v>7680000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C-774C-A73B-B1C01FA63A8D}"/>
            </c:ext>
          </c:extLst>
        </c:ser>
        <c:ser>
          <c:idx val="1"/>
          <c:order val="1"/>
          <c:tx>
            <c:v>VTK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VTK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3C-774C-A73B-B1C01FA63A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</c:numCache>
            </c:numRef>
          </c:cat>
          <c:val>
            <c:numRef>
              <c:f>Dekningspunktanalyse!$C$34:$C$58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240000</c:v>
                </c:pt>
                <c:pt idx="2">
                  <c:v>480000</c:v>
                </c:pt>
                <c:pt idx="3">
                  <c:v>720000</c:v>
                </c:pt>
                <c:pt idx="4">
                  <c:v>960000</c:v>
                </c:pt>
                <c:pt idx="5">
                  <c:v>1200000</c:v>
                </c:pt>
                <c:pt idx="6">
                  <c:v>1440000</c:v>
                </c:pt>
                <c:pt idx="7">
                  <c:v>1680000</c:v>
                </c:pt>
                <c:pt idx="8">
                  <c:v>1920000</c:v>
                </c:pt>
                <c:pt idx="9">
                  <c:v>2160000</c:v>
                </c:pt>
                <c:pt idx="10">
                  <c:v>2400000</c:v>
                </c:pt>
                <c:pt idx="11">
                  <c:v>2640000</c:v>
                </c:pt>
                <c:pt idx="12">
                  <c:v>2880000</c:v>
                </c:pt>
                <c:pt idx="13">
                  <c:v>3120000</c:v>
                </c:pt>
                <c:pt idx="14">
                  <c:v>3360000</c:v>
                </c:pt>
                <c:pt idx="15">
                  <c:v>3600000</c:v>
                </c:pt>
                <c:pt idx="16">
                  <c:v>3840000</c:v>
                </c:pt>
                <c:pt idx="17">
                  <c:v>4080000</c:v>
                </c:pt>
                <c:pt idx="18">
                  <c:v>4320000</c:v>
                </c:pt>
                <c:pt idx="19">
                  <c:v>4560000</c:v>
                </c:pt>
                <c:pt idx="20">
                  <c:v>4800000</c:v>
                </c:pt>
                <c:pt idx="21">
                  <c:v>5040000</c:v>
                </c:pt>
                <c:pt idx="22">
                  <c:v>5280000</c:v>
                </c:pt>
                <c:pt idx="23">
                  <c:v>5520000</c:v>
                </c:pt>
                <c:pt idx="24">
                  <c:v>5760000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3C-774C-A73B-B1C01FA63A8D}"/>
            </c:ext>
          </c:extLst>
        </c:ser>
        <c:ser>
          <c:idx val="2"/>
          <c:order val="2"/>
          <c:tx>
            <c:v>FTK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FTK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3C-774C-A73B-B1C01FA63A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</c:numCache>
            </c:numRef>
          </c:cat>
          <c:val>
            <c:numRef>
              <c:f>Dekningspunktanalyse!$D$34:$D$58</c:f>
              <c:numCache>
                <c:formatCode>#\ ##0_);[Red]\-#\ ##0</c:formatCode>
                <c:ptCount val="25"/>
                <c:pt idx="0">
                  <c:v>800000</c:v>
                </c:pt>
                <c:pt idx="1">
                  <c:v>800000</c:v>
                </c:pt>
                <c:pt idx="2">
                  <c:v>800000</c:v>
                </c:pt>
                <c:pt idx="3">
                  <c:v>800000</c:v>
                </c:pt>
                <c:pt idx="4">
                  <c:v>800000</c:v>
                </c:pt>
                <c:pt idx="5">
                  <c:v>800000</c:v>
                </c:pt>
                <c:pt idx="6">
                  <c:v>800000</c:v>
                </c:pt>
                <c:pt idx="7">
                  <c:v>800000</c:v>
                </c:pt>
                <c:pt idx="8">
                  <c:v>800000</c:v>
                </c:pt>
                <c:pt idx="9">
                  <c:v>800000</c:v>
                </c:pt>
                <c:pt idx="10">
                  <c:v>800000</c:v>
                </c:pt>
                <c:pt idx="11">
                  <c:v>800000</c:v>
                </c:pt>
                <c:pt idx="12">
                  <c:v>800000</c:v>
                </c:pt>
                <c:pt idx="13">
                  <c:v>800000</c:v>
                </c:pt>
                <c:pt idx="14">
                  <c:v>800000</c:v>
                </c:pt>
                <c:pt idx="15">
                  <c:v>800000</c:v>
                </c:pt>
                <c:pt idx="16">
                  <c:v>800000</c:v>
                </c:pt>
                <c:pt idx="17">
                  <c:v>800000</c:v>
                </c:pt>
                <c:pt idx="18">
                  <c:v>800000</c:v>
                </c:pt>
                <c:pt idx="19">
                  <c:v>800000</c:v>
                </c:pt>
                <c:pt idx="20">
                  <c:v>800000</c:v>
                </c:pt>
                <c:pt idx="21">
                  <c:v>800000</c:v>
                </c:pt>
                <c:pt idx="22">
                  <c:v>800000</c:v>
                </c:pt>
                <c:pt idx="23">
                  <c:v>800000</c:v>
                </c:pt>
                <c:pt idx="24">
                  <c:v>800000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3C-774C-A73B-B1C01FA63A8D}"/>
            </c:ext>
          </c:extLst>
        </c:ser>
        <c:ser>
          <c:idx val="3"/>
          <c:order val="3"/>
          <c:tx>
            <c:v>STK</c:v>
          </c:tx>
          <c:spPr>
            <a:ln w="12700"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1.8518518518518632E-2"/>
                  <c:y val="-2.73972602739726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3C-774C-A73B-B1C01FA63A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</c:numCache>
            </c:numRef>
          </c:cat>
          <c:val>
            <c:numRef>
              <c:f>Dekningspunktanalyse!$E$34:$E$58</c:f>
              <c:numCache>
                <c:formatCode>#\ ##0_);[Red]\-#\ ##0</c:formatCode>
                <c:ptCount val="25"/>
                <c:pt idx="0">
                  <c:v>800000</c:v>
                </c:pt>
                <c:pt idx="1">
                  <c:v>1040000</c:v>
                </c:pt>
                <c:pt idx="2">
                  <c:v>1280000</c:v>
                </c:pt>
                <c:pt idx="3">
                  <c:v>1520000</c:v>
                </c:pt>
                <c:pt idx="4">
                  <c:v>1760000</c:v>
                </c:pt>
                <c:pt idx="5">
                  <c:v>2000000</c:v>
                </c:pt>
                <c:pt idx="6">
                  <c:v>2240000</c:v>
                </c:pt>
                <c:pt idx="7">
                  <c:v>2480000</c:v>
                </c:pt>
                <c:pt idx="8">
                  <c:v>2720000</c:v>
                </c:pt>
                <c:pt idx="9">
                  <c:v>2960000</c:v>
                </c:pt>
                <c:pt idx="10">
                  <c:v>3200000</c:v>
                </c:pt>
                <c:pt idx="11">
                  <c:v>3440000</c:v>
                </c:pt>
                <c:pt idx="12">
                  <c:v>3680000</c:v>
                </c:pt>
                <c:pt idx="13">
                  <c:v>3920000</c:v>
                </c:pt>
                <c:pt idx="14">
                  <c:v>4160000</c:v>
                </c:pt>
                <c:pt idx="15">
                  <c:v>4400000</c:v>
                </c:pt>
                <c:pt idx="16">
                  <c:v>4640000</c:v>
                </c:pt>
                <c:pt idx="17">
                  <c:v>4880000</c:v>
                </c:pt>
                <c:pt idx="18">
                  <c:v>5120000</c:v>
                </c:pt>
                <c:pt idx="19">
                  <c:v>5360000</c:v>
                </c:pt>
                <c:pt idx="20">
                  <c:v>5600000</c:v>
                </c:pt>
                <c:pt idx="21">
                  <c:v>5840000</c:v>
                </c:pt>
                <c:pt idx="22">
                  <c:v>6080000</c:v>
                </c:pt>
                <c:pt idx="23">
                  <c:v>6320000</c:v>
                </c:pt>
                <c:pt idx="24">
                  <c:v>6560000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3C-774C-A73B-B1C01FA6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53719712"/>
        <c:axId val="2104752416"/>
      </c:lineChart>
      <c:catAx>
        <c:axId val="-175371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48000102426221097"/>
              <c:y val="0.91349626279413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04752416"/>
        <c:crosses val="autoZero"/>
        <c:auto val="0"/>
        <c:lblAlgn val="ctr"/>
        <c:lblOffset val="100"/>
        <c:tickLblSkip val="4"/>
        <c:tickMarkSkip val="2"/>
        <c:noMultiLvlLbl val="0"/>
      </c:catAx>
      <c:valAx>
        <c:axId val="21047524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1.3333333333333299E-2"/>
              <c:y val="0.4221460552725029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753719712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8990896997153102"/>
          <c:y val="3.117505995203840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506833867988699"/>
          <c:y val="0.131894793293787"/>
          <c:w val="0.69736669582968802"/>
          <c:h val="0.714653074020974"/>
        </c:manualLayout>
      </c:layout>
      <c:lineChart>
        <c:grouping val="standard"/>
        <c:varyColors val="0"/>
        <c:ser>
          <c:idx val="0"/>
          <c:order val="0"/>
          <c:tx>
            <c:v>SI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4741856247561"/>
                  <c:y val="-0.1182795780335150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inntekter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14-C846-8CC0-2530886628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</c:numCache>
            </c:numRef>
          </c:cat>
          <c:val>
            <c:numRef>
              <c:f>Dekningspunktanalyse!$B$34:$B$58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320000</c:v>
                </c:pt>
                <c:pt idx="2">
                  <c:v>640000</c:v>
                </c:pt>
                <c:pt idx="3">
                  <c:v>960000</c:v>
                </c:pt>
                <c:pt idx="4">
                  <c:v>1280000</c:v>
                </c:pt>
                <c:pt idx="5">
                  <c:v>1600000</c:v>
                </c:pt>
                <c:pt idx="6">
                  <c:v>1920000</c:v>
                </c:pt>
                <c:pt idx="7">
                  <c:v>2240000</c:v>
                </c:pt>
                <c:pt idx="8">
                  <c:v>2560000</c:v>
                </c:pt>
                <c:pt idx="9">
                  <c:v>2880000</c:v>
                </c:pt>
                <c:pt idx="10">
                  <c:v>3200000</c:v>
                </c:pt>
                <c:pt idx="11">
                  <c:v>3520000</c:v>
                </c:pt>
                <c:pt idx="12">
                  <c:v>3840000</c:v>
                </c:pt>
                <c:pt idx="13">
                  <c:v>4160000</c:v>
                </c:pt>
                <c:pt idx="14">
                  <c:v>4480000</c:v>
                </c:pt>
                <c:pt idx="15">
                  <c:v>4800000</c:v>
                </c:pt>
                <c:pt idx="16">
                  <c:v>5120000</c:v>
                </c:pt>
                <c:pt idx="17">
                  <c:v>5440000</c:v>
                </c:pt>
                <c:pt idx="18">
                  <c:v>5760000</c:v>
                </c:pt>
                <c:pt idx="19">
                  <c:v>6080000</c:v>
                </c:pt>
                <c:pt idx="20">
                  <c:v>6400000</c:v>
                </c:pt>
                <c:pt idx="21">
                  <c:v>6720000</c:v>
                </c:pt>
                <c:pt idx="22">
                  <c:v>7040000</c:v>
                </c:pt>
                <c:pt idx="23">
                  <c:v>7360000</c:v>
                </c:pt>
                <c:pt idx="24">
                  <c:v>7680000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414-C846-8CC0-253088662826}"/>
            </c:ext>
          </c:extLst>
        </c:ser>
        <c:ser>
          <c:idx val="1"/>
          <c:order val="1"/>
          <c:tx>
            <c:v>VK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1815191978761"/>
                  <c:y val="-7.885305030400330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variable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14-C846-8CC0-2530886628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</c:numCache>
            </c:numRef>
          </c:cat>
          <c:val>
            <c:numRef>
              <c:f>Dekningspunktanalyse!$C$34:$C$58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240000</c:v>
                </c:pt>
                <c:pt idx="2">
                  <c:v>480000</c:v>
                </c:pt>
                <c:pt idx="3">
                  <c:v>720000</c:v>
                </c:pt>
                <c:pt idx="4">
                  <c:v>960000</c:v>
                </c:pt>
                <c:pt idx="5">
                  <c:v>1200000</c:v>
                </c:pt>
                <c:pt idx="6">
                  <c:v>1440000</c:v>
                </c:pt>
                <c:pt idx="7">
                  <c:v>1680000</c:v>
                </c:pt>
                <c:pt idx="8">
                  <c:v>1920000</c:v>
                </c:pt>
                <c:pt idx="9">
                  <c:v>2160000</c:v>
                </c:pt>
                <c:pt idx="10">
                  <c:v>2400000</c:v>
                </c:pt>
                <c:pt idx="11">
                  <c:v>2640000</c:v>
                </c:pt>
                <c:pt idx="12">
                  <c:v>2880000</c:v>
                </c:pt>
                <c:pt idx="13">
                  <c:v>3120000</c:v>
                </c:pt>
                <c:pt idx="14">
                  <c:v>3360000</c:v>
                </c:pt>
                <c:pt idx="15">
                  <c:v>3600000</c:v>
                </c:pt>
                <c:pt idx="16">
                  <c:v>3840000</c:v>
                </c:pt>
                <c:pt idx="17">
                  <c:v>4080000</c:v>
                </c:pt>
                <c:pt idx="18">
                  <c:v>4320000</c:v>
                </c:pt>
                <c:pt idx="19">
                  <c:v>4560000</c:v>
                </c:pt>
                <c:pt idx="20">
                  <c:v>4800000</c:v>
                </c:pt>
                <c:pt idx="21">
                  <c:v>5040000</c:v>
                </c:pt>
                <c:pt idx="22">
                  <c:v>5280000</c:v>
                </c:pt>
                <c:pt idx="23">
                  <c:v>5520000</c:v>
                </c:pt>
                <c:pt idx="24">
                  <c:v>5760000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14-C846-8CC0-253088662826}"/>
            </c:ext>
          </c:extLst>
        </c:ser>
        <c:ser>
          <c:idx val="2"/>
          <c:order val="2"/>
          <c:tx>
            <c:v>FK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907591873062801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faste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kostnade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14-C846-8CC0-2530886628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</c:numCache>
            </c:numRef>
          </c:cat>
          <c:val>
            <c:numRef>
              <c:f>Dekningspunktanalyse!$D$34:$D$58</c:f>
              <c:numCache>
                <c:formatCode>#\ ##0_);[Red]\-#\ ##0</c:formatCode>
                <c:ptCount val="25"/>
                <c:pt idx="0">
                  <c:v>800000</c:v>
                </c:pt>
                <c:pt idx="1">
                  <c:v>800000</c:v>
                </c:pt>
                <c:pt idx="2">
                  <c:v>800000</c:v>
                </c:pt>
                <c:pt idx="3">
                  <c:v>800000</c:v>
                </c:pt>
                <c:pt idx="4">
                  <c:v>800000</c:v>
                </c:pt>
                <c:pt idx="5">
                  <c:v>800000</c:v>
                </c:pt>
                <c:pt idx="6">
                  <c:v>800000</c:v>
                </c:pt>
                <c:pt idx="7">
                  <c:v>800000</c:v>
                </c:pt>
                <c:pt idx="8">
                  <c:v>800000</c:v>
                </c:pt>
                <c:pt idx="9">
                  <c:v>800000</c:v>
                </c:pt>
                <c:pt idx="10">
                  <c:v>800000</c:v>
                </c:pt>
                <c:pt idx="11">
                  <c:v>800000</c:v>
                </c:pt>
                <c:pt idx="12">
                  <c:v>800000</c:v>
                </c:pt>
                <c:pt idx="13">
                  <c:v>800000</c:v>
                </c:pt>
                <c:pt idx="14">
                  <c:v>800000</c:v>
                </c:pt>
                <c:pt idx="15">
                  <c:v>800000</c:v>
                </c:pt>
                <c:pt idx="16">
                  <c:v>800000</c:v>
                </c:pt>
                <c:pt idx="17">
                  <c:v>800000</c:v>
                </c:pt>
                <c:pt idx="18">
                  <c:v>800000</c:v>
                </c:pt>
                <c:pt idx="19">
                  <c:v>800000</c:v>
                </c:pt>
                <c:pt idx="20">
                  <c:v>800000</c:v>
                </c:pt>
                <c:pt idx="21">
                  <c:v>800000</c:v>
                </c:pt>
                <c:pt idx="22">
                  <c:v>800000</c:v>
                </c:pt>
                <c:pt idx="23">
                  <c:v>800000</c:v>
                </c:pt>
                <c:pt idx="24">
                  <c:v>800000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14-C846-8CC0-253088662826}"/>
            </c:ext>
          </c:extLst>
        </c:ser>
        <c:ser>
          <c:idx val="3"/>
          <c:order val="3"/>
          <c:tx>
            <c:v>TK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037981221735001"/>
                  <c:y val="-7.885296789824350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14-C846-8CC0-2530886628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</c:numCache>
            </c:numRef>
          </c:cat>
          <c:val>
            <c:numRef>
              <c:f>Dekningspunktanalyse!$E$34:$E$58</c:f>
              <c:numCache>
                <c:formatCode>#\ ##0_);[Red]\-#\ ##0</c:formatCode>
                <c:ptCount val="25"/>
                <c:pt idx="0">
                  <c:v>800000</c:v>
                </c:pt>
                <c:pt idx="1">
                  <c:v>1040000</c:v>
                </c:pt>
                <c:pt idx="2">
                  <c:v>1280000</c:v>
                </c:pt>
                <c:pt idx="3">
                  <c:v>1520000</c:v>
                </c:pt>
                <c:pt idx="4">
                  <c:v>1760000</c:v>
                </c:pt>
                <c:pt idx="5">
                  <c:v>2000000</c:v>
                </c:pt>
                <c:pt idx="6">
                  <c:v>2240000</c:v>
                </c:pt>
                <c:pt idx="7">
                  <c:v>2480000</c:v>
                </c:pt>
                <c:pt idx="8">
                  <c:v>2720000</c:v>
                </c:pt>
                <c:pt idx="9">
                  <c:v>2960000</c:v>
                </c:pt>
                <c:pt idx="10">
                  <c:v>3200000</c:v>
                </c:pt>
                <c:pt idx="11">
                  <c:v>3440000</c:v>
                </c:pt>
                <c:pt idx="12">
                  <c:v>3680000</c:v>
                </c:pt>
                <c:pt idx="13">
                  <c:v>3920000</c:v>
                </c:pt>
                <c:pt idx="14">
                  <c:v>4160000</c:v>
                </c:pt>
                <c:pt idx="15">
                  <c:v>4400000</c:v>
                </c:pt>
                <c:pt idx="16">
                  <c:v>4640000</c:v>
                </c:pt>
                <c:pt idx="17">
                  <c:v>4880000</c:v>
                </c:pt>
                <c:pt idx="18">
                  <c:v>5120000</c:v>
                </c:pt>
                <c:pt idx="19">
                  <c:v>5360000</c:v>
                </c:pt>
                <c:pt idx="20">
                  <c:v>5600000</c:v>
                </c:pt>
                <c:pt idx="21">
                  <c:v>5840000</c:v>
                </c:pt>
                <c:pt idx="22">
                  <c:v>6080000</c:v>
                </c:pt>
                <c:pt idx="23">
                  <c:v>6320000</c:v>
                </c:pt>
                <c:pt idx="24">
                  <c:v>6560000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414-C846-8CC0-253088662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148224"/>
        <c:axId val="2105335760"/>
      </c:lineChart>
      <c:catAx>
        <c:axId val="2105148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399083227921541"/>
              <c:y val="0.92326365679110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05335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0533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7.6452149583419102E-3"/>
              <c:y val="0.4436460910012149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0514822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5</xdr:row>
      <xdr:rowOff>12700</xdr:rowOff>
    </xdr:from>
    <xdr:to>
      <xdr:col>9</xdr:col>
      <xdr:colOff>431800</xdr:colOff>
      <xdr:row>20</xdr:row>
      <xdr:rowOff>139700</xdr:rowOff>
    </xdr:to>
    <xdr:graphicFrame macro="">
      <xdr:nvGraphicFramePr>
        <xdr:cNvPr id="1056" name="Chart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12700</xdr:colOff>
      <xdr:row>103</xdr:row>
      <xdr:rowOff>76200</xdr:rowOff>
    </xdr:from>
    <xdr:to>
      <xdr:col>23</xdr:col>
      <xdr:colOff>1016000</xdr:colOff>
      <xdr:row>126</xdr:row>
      <xdr:rowOff>50800</xdr:rowOff>
    </xdr:to>
    <xdr:graphicFrame macro="">
      <xdr:nvGraphicFramePr>
        <xdr:cNvPr id="1057" name="Chart 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0</xdr:row>
          <xdr:rowOff>50800</xdr:rowOff>
        </xdr:from>
        <xdr:to>
          <xdr:col>1</xdr:col>
          <xdr:colOff>406400</xdr:colOff>
          <xdr:row>1</xdr:row>
          <xdr:rowOff>101600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419100</xdr:colOff>
          <xdr:row>0</xdr:row>
          <xdr:rowOff>50800</xdr:rowOff>
        </xdr:from>
        <xdr:to>
          <xdr:col>2</xdr:col>
          <xdr:colOff>431800</xdr:colOff>
          <xdr:row>1</xdr:row>
          <xdr:rowOff>101600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444500</xdr:colOff>
          <xdr:row>0</xdr:row>
          <xdr:rowOff>50800</xdr:rowOff>
        </xdr:from>
        <xdr:to>
          <xdr:col>3</xdr:col>
          <xdr:colOff>469900</xdr:colOff>
          <xdr:row>1</xdr:row>
          <xdr:rowOff>101600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382121</xdr:colOff>
      <xdr:row>14</xdr:row>
      <xdr:rowOff>40209</xdr:rowOff>
    </xdr:from>
    <xdr:to>
      <xdr:col>6</xdr:col>
      <xdr:colOff>509122</xdr:colOff>
      <xdr:row>14</xdr:row>
      <xdr:rowOff>163204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891417" y="2478847"/>
          <a:ext cx="127001" cy="12299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4</xdr:col>
      <xdr:colOff>870514</xdr:colOff>
      <xdr:row>11</xdr:row>
      <xdr:rowOff>59623</xdr:rowOff>
    </xdr:from>
    <xdr:to>
      <xdr:col>5</xdr:col>
      <xdr:colOff>322230</xdr:colOff>
      <xdr:row>14</xdr:row>
      <xdr:rowOff>83473</xdr:rowOff>
    </xdr:to>
    <xdr:sp macro="" textlink="">
      <xdr:nvSpPr>
        <xdr:cNvPr id="8" name="Venstre klammeparente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 rot="10800000">
          <a:off x="4626852" y="1961642"/>
          <a:ext cx="328195" cy="560469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8</xdr:col>
      <xdr:colOff>33448</xdr:colOff>
      <xdr:row>11</xdr:row>
      <xdr:rowOff>53682</xdr:rowOff>
    </xdr:from>
    <xdr:to>
      <xdr:col>8</xdr:col>
      <xdr:colOff>287484</xdr:colOff>
      <xdr:row>11</xdr:row>
      <xdr:rowOff>166281</xdr:rowOff>
    </xdr:to>
    <xdr:sp macro="" textlink="">
      <xdr:nvSpPr>
        <xdr:cNvPr id="9" name="Venstre klammeparente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 rot="10994899" flipV="1">
          <a:off x="7158565" y="1955701"/>
          <a:ext cx="254036" cy="112599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8</xdr:col>
      <xdr:colOff>28417</xdr:colOff>
      <xdr:row>11</xdr:row>
      <xdr:rowOff>41869</xdr:rowOff>
    </xdr:from>
    <xdr:to>
      <xdr:col>8</xdr:col>
      <xdr:colOff>356077</xdr:colOff>
      <xdr:row>12</xdr:row>
      <xdr:rowOff>155023</xdr:rowOff>
    </xdr:to>
    <xdr:sp macro="" textlink="">
      <xdr:nvSpPr>
        <xdr:cNvPr id="10" name="Venstre klammeparente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 rot="10800000" flipV="1">
          <a:off x="7153534" y="1943888"/>
          <a:ext cx="327660" cy="292027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4</xdr:col>
      <xdr:colOff>787043</xdr:colOff>
      <xdr:row>11</xdr:row>
      <xdr:rowOff>53662</xdr:rowOff>
    </xdr:from>
    <xdr:to>
      <xdr:col>8</xdr:col>
      <xdr:colOff>35775</xdr:colOff>
      <xdr:row>11</xdr:row>
      <xdr:rowOff>59625</xdr:rowOff>
    </xdr:to>
    <xdr:cxnSp macro="">
      <xdr:nvCxnSpPr>
        <xdr:cNvPr id="11" name="Rett pi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 flipH="1">
          <a:off x="4543381" y="1955681"/>
          <a:ext cx="2617511" cy="596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8</xdr:col>
      <xdr:colOff>29813</xdr:colOff>
      <xdr:row>11</xdr:row>
      <xdr:rowOff>47699</xdr:rowOff>
    </xdr:from>
    <xdr:to>
      <xdr:col>8</xdr:col>
      <xdr:colOff>39292</xdr:colOff>
      <xdr:row>18</xdr:row>
      <xdr:rowOff>84488</xdr:rowOff>
    </xdr:to>
    <xdr:cxnSp macro="">
      <xdr:nvCxnSpPr>
        <xdr:cNvPr id="12" name="Rett pi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>
          <a:off x="7154930" y="1949718"/>
          <a:ext cx="9479" cy="128890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8</xdr:col>
      <xdr:colOff>409310</xdr:colOff>
      <xdr:row>11</xdr:row>
      <xdr:rowOff>157695</xdr:rowOff>
    </xdr:from>
    <xdr:to>
      <xdr:col>8</xdr:col>
      <xdr:colOff>667794</xdr:colOff>
      <xdr:row>12</xdr:row>
      <xdr:rowOff>172936</xdr:rowOff>
    </xdr:to>
    <xdr:sp macro="" textlink="">
      <xdr:nvSpPr>
        <xdr:cNvPr id="18" name="Rektange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 flipV="1">
          <a:off x="7534427" y="2059714"/>
          <a:ext cx="258484" cy="194114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TDB</a:t>
          </a:r>
        </a:p>
      </xdr:txBody>
    </xdr:sp>
    <xdr:clientData/>
  </xdr:twoCellAnchor>
  <xdr:twoCellAnchor>
    <xdr:from>
      <xdr:col>5</xdr:col>
      <xdr:colOff>536239</xdr:colOff>
      <xdr:row>13</xdr:row>
      <xdr:rowOff>31386</xdr:rowOff>
    </xdr:from>
    <xdr:to>
      <xdr:col>7</xdr:col>
      <xdr:colOff>427066</xdr:colOff>
      <xdr:row>14</xdr:row>
      <xdr:rowOff>73100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169056" y="2291151"/>
          <a:ext cx="1643785" cy="220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Dekningspunkt</a:t>
          </a:r>
        </a:p>
      </xdr:txBody>
    </xdr:sp>
    <xdr:clientData/>
  </xdr:twoCellAnchor>
  <xdr:twoCellAnchor>
    <xdr:from>
      <xdr:col>12</xdr:col>
      <xdr:colOff>325120</xdr:colOff>
      <xdr:row>7</xdr:row>
      <xdr:rowOff>101600</xdr:rowOff>
    </xdr:from>
    <xdr:to>
      <xdr:col>12</xdr:col>
      <xdr:colOff>452121</xdr:colOff>
      <xdr:row>8</xdr:row>
      <xdr:rowOff>45721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10099040" y="1300480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50800</xdr:colOff>
      <xdr:row>7</xdr:row>
      <xdr:rowOff>111760</xdr:rowOff>
    </xdr:from>
    <xdr:to>
      <xdr:col>12</xdr:col>
      <xdr:colOff>177801</xdr:colOff>
      <xdr:row>8</xdr:row>
      <xdr:rowOff>55881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9824720" y="1310640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435259</xdr:colOff>
      <xdr:row>14</xdr:row>
      <xdr:rowOff>77512</xdr:rowOff>
    </xdr:from>
    <xdr:to>
      <xdr:col>6</xdr:col>
      <xdr:colOff>447183</xdr:colOff>
      <xdr:row>18</xdr:row>
      <xdr:rowOff>107325</xdr:rowOff>
    </xdr:to>
    <xdr:cxnSp macro="">
      <xdr:nvCxnSpPr>
        <xdr:cNvPr id="20" name="Rett pi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 bwMode="auto">
        <a:xfrm flipH="1">
          <a:off x="5944555" y="2516150"/>
          <a:ext cx="11924" cy="74530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757230</xdr:colOff>
      <xdr:row>14</xdr:row>
      <xdr:rowOff>89437</xdr:rowOff>
    </xdr:from>
    <xdr:to>
      <xdr:col>6</xdr:col>
      <xdr:colOff>459108</xdr:colOff>
      <xdr:row>14</xdr:row>
      <xdr:rowOff>95400</xdr:rowOff>
    </xdr:to>
    <xdr:cxnSp macro="">
      <xdr:nvCxnSpPr>
        <xdr:cNvPr id="21" name="Rett p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 bwMode="auto">
        <a:xfrm flipH="1">
          <a:off x="4513568" y="2528075"/>
          <a:ext cx="1454836" cy="596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453145</xdr:colOff>
      <xdr:row>17</xdr:row>
      <xdr:rowOff>8638</xdr:rowOff>
    </xdr:from>
    <xdr:to>
      <xdr:col>8</xdr:col>
      <xdr:colOff>11924</xdr:colOff>
      <xdr:row>18</xdr:row>
      <xdr:rowOff>65591</xdr:rowOff>
    </xdr:to>
    <xdr:sp macro="" textlink="">
      <xdr:nvSpPr>
        <xdr:cNvPr id="22" name="Venstre klammeparentes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 rot="5400000">
          <a:off x="6431828" y="2514509"/>
          <a:ext cx="235826" cy="1174600"/>
        </a:xfrm>
        <a:prstGeom prst="leftBrace">
          <a:avLst>
            <a:gd name="adj1" fmla="val 21291"/>
            <a:gd name="adj2" fmla="val 50000"/>
          </a:avLst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6</xdr:col>
      <xdr:colOff>361993</xdr:colOff>
      <xdr:row>15</xdr:row>
      <xdr:rowOff>100932</xdr:rowOff>
    </xdr:from>
    <xdr:to>
      <xdr:col>8</xdr:col>
      <xdr:colOff>389957</xdr:colOff>
      <xdr:row>16</xdr:row>
      <xdr:rowOff>146652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871289" y="2718444"/>
          <a:ext cx="1643785" cy="224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 enheter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482600</xdr:colOff>
          <xdr:row>0</xdr:row>
          <xdr:rowOff>50800</xdr:rowOff>
        </xdr:from>
        <xdr:to>
          <xdr:col>4</xdr:col>
          <xdr:colOff>533400</xdr:colOff>
          <xdr:row>1</xdr:row>
          <xdr:rowOff>101600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Hjelp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287819</xdr:colOff>
      <xdr:row>12</xdr:row>
      <xdr:rowOff>26760</xdr:rowOff>
    </xdr:from>
    <xdr:to>
      <xdr:col>7</xdr:col>
      <xdr:colOff>178646</xdr:colOff>
      <xdr:row>13</xdr:row>
      <xdr:rowOff>72480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920636" y="2107652"/>
          <a:ext cx="1643785" cy="224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 kr</a:t>
          </a:r>
        </a:p>
      </xdr:txBody>
    </xdr:sp>
    <xdr:clientData/>
  </xdr:twoCellAnchor>
  <xdr:twoCellAnchor>
    <xdr:from>
      <xdr:col>8</xdr:col>
      <xdr:colOff>279616</xdr:colOff>
      <xdr:row>10</xdr:row>
      <xdr:rowOff>9063</xdr:rowOff>
    </xdr:from>
    <xdr:to>
      <xdr:col>9</xdr:col>
      <xdr:colOff>190799</xdr:colOff>
      <xdr:row>11</xdr:row>
      <xdr:rowOff>113740</xdr:rowOff>
    </xdr:to>
    <xdr:sp macro="" textlink="">
      <xdr:nvSpPr>
        <xdr:cNvPr id="27" name="Rektangel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 flipV="1">
          <a:off x="7404733" y="1821645"/>
          <a:ext cx="650526" cy="194114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Overskudd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8</xdr:row>
      <xdr:rowOff>25400</xdr:rowOff>
    </xdr:from>
    <xdr:to>
      <xdr:col>4</xdr:col>
      <xdr:colOff>495300</xdr:colOff>
      <xdr:row>9</xdr:row>
      <xdr:rowOff>50800</xdr:rowOff>
    </xdr:to>
    <xdr:cxnSp macro="">
      <xdr:nvCxnSpPr>
        <xdr:cNvPr id="7" name="Rett linj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 bwMode="auto">
        <a:xfrm>
          <a:off x="3606800" y="1701800"/>
          <a:ext cx="0" cy="2159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381000</xdr:colOff>
      <xdr:row>28</xdr:row>
      <xdr:rowOff>165100</xdr:rowOff>
    </xdr:from>
    <xdr:to>
      <xdr:col>4</xdr:col>
      <xdr:colOff>381000</xdr:colOff>
      <xdr:row>30</xdr:row>
      <xdr:rowOff>12700</xdr:rowOff>
    </xdr:to>
    <xdr:cxnSp macro="">
      <xdr:nvCxnSpPr>
        <xdr:cNvPr id="13" name="Rett linj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 bwMode="auto">
        <a:xfrm flipV="1">
          <a:off x="3492500" y="5651500"/>
          <a:ext cx="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10</xdr:col>
      <xdr:colOff>681097</xdr:colOff>
      <xdr:row>10</xdr:row>
      <xdr:rowOff>114300</xdr:rowOff>
    </xdr:from>
    <xdr:to>
      <xdr:col>11</xdr:col>
      <xdr:colOff>190500</xdr:colOff>
      <xdr:row>10</xdr:row>
      <xdr:rowOff>114769</xdr:rowOff>
    </xdr:to>
    <xdr:cxnSp macro="">
      <xdr:nvCxnSpPr>
        <xdr:cNvPr id="17" name="Rett linj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 bwMode="auto">
        <a:xfrm flipH="1">
          <a:off x="8745597" y="2171700"/>
          <a:ext cx="334903" cy="469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9</xdr:col>
      <xdr:colOff>117122</xdr:colOff>
      <xdr:row>4</xdr:row>
      <xdr:rowOff>13641</xdr:rowOff>
    </xdr:from>
    <xdr:to>
      <xdr:col>14</xdr:col>
      <xdr:colOff>914400</xdr:colOff>
      <xdr:row>8</xdr:row>
      <xdr:rowOff>101600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7356122" y="928041"/>
          <a:ext cx="4924778" cy="8499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BOASSON AS ønsker å  importere Segway for videresalg til butikker i Norge. Salgspris uten mva. antas å bli kr 40 000. Innkjøpskostnaden med toll og avgifter er for tiden 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 30 000. De faste kostnadene forbundet med import og salg antas å bli kr 800 000. Bedriften regner med å få solgt 150 enheter.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495300</xdr:colOff>
          <xdr:row>0</xdr:row>
          <xdr:rowOff>127000</xdr:rowOff>
        </xdr:from>
        <xdr:to>
          <xdr:col>16</xdr:col>
          <xdr:colOff>546100</xdr:colOff>
          <xdr:row>1</xdr:row>
          <xdr:rowOff>203200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114300</xdr:colOff>
      <xdr:row>9</xdr:row>
      <xdr:rowOff>114300</xdr:rowOff>
    </xdr:from>
    <xdr:to>
      <xdr:col>10</xdr:col>
      <xdr:colOff>615890</xdr:colOff>
      <xdr:row>28</xdr:row>
      <xdr:rowOff>139700</xdr:rowOff>
    </xdr:to>
    <xdr:pic>
      <xdr:nvPicPr>
        <xdr:cNvPr id="26" name="Bild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981200"/>
          <a:ext cx="8566090" cy="3644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45785</xdr:colOff>
      <xdr:row>16</xdr:row>
      <xdr:rowOff>50800</xdr:rowOff>
    </xdr:from>
    <xdr:to>
      <xdr:col>14</xdr:col>
      <xdr:colOff>800373</xdr:colOff>
      <xdr:row>28</xdr:row>
      <xdr:rowOff>139700</xdr:rowOff>
    </xdr:to>
    <xdr:pic>
      <xdr:nvPicPr>
        <xdr:cNvPr id="2054" name="Bilde 2053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785" y="3251200"/>
          <a:ext cx="3231088" cy="2374900"/>
        </a:xfrm>
        <a:prstGeom prst="rect">
          <a:avLst/>
        </a:prstGeom>
      </xdr:spPr>
    </xdr:pic>
    <xdr:clientData/>
  </xdr:twoCellAnchor>
  <xdr:twoCellAnchor>
    <xdr:from>
      <xdr:col>12</xdr:col>
      <xdr:colOff>774700</xdr:colOff>
      <xdr:row>14</xdr:row>
      <xdr:rowOff>38100</xdr:rowOff>
    </xdr:from>
    <xdr:to>
      <xdr:col>12</xdr:col>
      <xdr:colOff>774700</xdr:colOff>
      <xdr:row>15</xdr:row>
      <xdr:rowOff>139700</xdr:rowOff>
    </xdr:to>
    <xdr:cxnSp macro="">
      <xdr:nvCxnSpPr>
        <xdr:cNvPr id="39" name="Rett linj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 bwMode="auto">
        <a:xfrm>
          <a:off x="10490200" y="2857500"/>
          <a:ext cx="0" cy="2921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0</xdr:col>
      <xdr:colOff>0</xdr:colOff>
      <xdr:row>32</xdr:row>
      <xdr:rowOff>101600</xdr:rowOff>
    </xdr:from>
    <xdr:to>
      <xdr:col>5</xdr:col>
      <xdr:colOff>342900</xdr:colOff>
      <xdr:row>37</xdr:row>
      <xdr:rowOff>165100</xdr:rowOff>
    </xdr:to>
    <xdr:sp macro="" textlink="">
      <xdr:nvSpPr>
        <xdr:cNvPr id="42" name="TekstSylinde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0" y="6350000"/>
          <a:ext cx="4279900" cy="101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beregner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aktuelle nøkkeltall, tegner et dekningspunktdiagram og beregner kritiske verdier til inndataene. Til høyre vises et bilde der aktuelle punkt er merket av i diagrammet ved hjelp av verktøyet.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5</xdr:col>
      <xdr:colOff>685801</xdr:colOff>
      <xdr:row>29</xdr:row>
      <xdr:rowOff>76240</xdr:rowOff>
    </xdr:from>
    <xdr:to>
      <xdr:col>10</xdr:col>
      <xdr:colOff>647701</xdr:colOff>
      <xdr:row>42</xdr:row>
      <xdr:rowOff>88900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1" y="5753140"/>
          <a:ext cx="4089400" cy="245106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B6" transitionEvaluation="1" codeName="Ark1">
    <pageSetUpPr fitToPage="1"/>
  </sheetPr>
  <dimension ref="A1:X132"/>
  <sheetViews>
    <sheetView showGridLines="0" tabSelected="1" topLeftCell="B1" zoomScaleNormal="100" workbookViewId="0">
      <pane ySplit="2" topLeftCell="A6" activePane="bottomLeft" state="frozen"/>
      <selection pane="bottomLeft" activeCell="K23" sqref="K23"/>
    </sheetView>
  </sheetViews>
  <sheetFormatPr baseColWidth="10" defaultColWidth="9.6328125" defaultRowHeight="12.5"/>
  <cols>
    <col min="1" max="1" width="13.81640625" style="4" customWidth="1"/>
    <col min="2" max="3" width="12" style="4" customWidth="1"/>
    <col min="4" max="7" width="11.453125" style="4" customWidth="1"/>
    <col min="8" max="9" width="9.6328125" style="4" customWidth="1"/>
    <col min="10" max="10" width="6.6328125" style="4" customWidth="1"/>
    <col min="11" max="11" width="8.6328125" style="4" customWidth="1"/>
    <col min="12" max="14" width="9.6328125" style="4" customWidth="1"/>
    <col min="15" max="15" width="5.6328125" style="4" customWidth="1"/>
    <col min="16" max="16" width="13.1796875" style="4" customWidth="1"/>
    <col min="17" max="24" width="12.6328125" style="4" customWidth="1"/>
    <col min="25" max="16384" width="9.6328125" style="4"/>
  </cols>
  <sheetData>
    <row r="1" spans="1:24" ht="14">
      <c r="A1" s="27"/>
      <c r="B1" s="27"/>
      <c r="C1" s="27"/>
      <c r="D1" s="27"/>
      <c r="E1" s="27"/>
      <c r="F1" s="131" t="s">
        <v>40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1" customFormat="1" ht="23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142"/>
      <c r="M3" s="142"/>
      <c r="N3" s="142"/>
      <c r="O3" s="142"/>
      <c r="P3" s="142"/>
      <c r="Q3" s="30"/>
      <c r="R3" s="30"/>
      <c r="S3" s="30"/>
      <c r="T3" s="30"/>
      <c r="U3" s="30"/>
      <c r="V3" s="30"/>
      <c r="W3" s="30"/>
      <c r="X3" s="30"/>
    </row>
    <row r="4" spans="1:24" s="1" customFormat="1" ht="13" customHeight="1">
      <c r="A4" s="63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18"/>
      <c r="M4" s="118"/>
      <c r="N4" s="118"/>
      <c r="O4" s="118"/>
      <c r="P4" s="118"/>
      <c r="Q4" s="30"/>
      <c r="R4" s="30"/>
      <c r="S4" s="30"/>
      <c r="T4" s="30"/>
      <c r="U4" s="30"/>
      <c r="V4" s="30"/>
      <c r="W4" s="30"/>
      <c r="X4" s="30"/>
    </row>
    <row r="5" spans="1:24" s="1" customFormat="1" ht="10" customHeight="1">
      <c r="A5" s="29"/>
      <c r="B5" s="29"/>
      <c r="C5" s="29"/>
      <c r="D5" s="29"/>
      <c r="E5" s="29"/>
      <c r="F5" s="29"/>
      <c r="G5" s="29"/>
      <c r="H5" s="29"/>
      <c r="I5" s="29"/>
      <c r="J5" s="30"/>
      <c r="K5" s="30"/>
      <c r="L5" s="118"/>
      <c r="M5" s="118"/>
      <c r="N5" s="118"/>
      <c r="O5" s="118"/>
      <c r="P5" s="118"/>
      <c r="Q5" s="30"/>
      <c r="R5" s="30"/>
      <c r="S5" s="30"/>
      <c r="T5" s="30"/>
      <c r="U5" s="30"/>
      <c r="V5" s="30"/>
      <c r="W5" s="30"/>
      <c r="X5" s="30"/>
    </row>
    <row r="6" spans="1:24" s="2" customFormat="1" ht="13">
      <c r="A6" s="40" t="s">
        <v>2</v>
      </c>
      <c r="B6" s="41"/>
      <c r="C6" s="130" t="s">
        <v>38</v>
      </c>
      <c r="D6" s="139"/>
      <c r="E6" s="24"/>
      <c r="F6" s="33"/>
      <c r="G6" s="33"/>
      <c r="H6" s="33"/>
      <c r="I6" s="33"/>
      <c r="J6" s="33"/>
      <c r="K6" s="33"/>
      <c r="L6" s="143" t="s">
        <v>37</v>
      </c>
      <c r="M6" s="144"/>
      <c r="N6" s="144"/>
      <c r="O6" s="144"/>
      <c r="P6" s="145"/>
      <c r="Q6" s="33"/>
      <c r="R6" s="33"/>
      <c r="S6" s="33"/>
      <c r="T6" s="33"/>
      <c r="U6" s="33"/>
      <c r="V6" s="33"/>
      <c r="W6" s="33"/>
      <c r="X6" s="33"/>
    </row>
    <row r="7" spans="1:24" s="2" customFormat="1" ht="14.5" customHeight="1">
      <c r="A7" s="42"/>
      <c r="B7" s="25"/>
      <c r="C7" s="116" t="s">
        <v>34</v>
      </c>
      <c r="D7" s="43">
        <v>40000</v>
      </c>
      <c r="E7" s="24"/>
      <c r="F7" s="33"/>
      <c r="G7" s="33"/>
      <c r="H7" s="33"/>
      <c r="I7" s="33"/>
      <c r="J7" s="33"/>
      <c r="K7" s="33"/>
      <c r="L7" s="146" t="s">
        <v>39</v>
      </c>
      <c r="M7" s="147"/>
      <c r="N7" s="147"/>
      <c r="O7" s="147"/>
      <c r="P7" s="148"/>
      <c r="Q7" s="33"/>
      <c r="R7" s="33"/>
      <c r="S7" s="33"/>
      <c r="T7" s="33"/>
      <c r="U7" s="33"/>
      <c r="V7" s="33"/>
      <c r="W7" s="33"/>
      <c r="X7" s="33"/>
    </row>
    <row r="8" spans="1:24" s="2" customFormat="1" ht="14.5" customHeight="1">
      <c r="A8" s="42"/>
      <c r="B8" s="25"/>
      <c r="C8" s="116" t="s">
        <v>35</v>
      </c>
      <c r="D8" s="43">
        <v>30000</v>
      </c>
      <c r="E8" s="24"/>
      <c r="F8" s="33"/>
      <c r="G8" s="33"/>
      <c r="H8" s="33"/>
      <c r="I8" s="33"/>
      <c r="J8" s="33"/>
      <c r="K8" s="33"/>
      <c r="L8" s="119"/>
      <c r="M8" s="34"/>
      <c r="N8" s="34"/>
      <c r="O8" s="34"/>
      <c r="P8" s="120"/>
      <c r="Q8" s="33"/>
      <c r="R8" s="33"/>
      <c r="S8" s="33"/>
      <c r="T8" s="33"/>
      <c r="U8" s="33"/>
      <c r="V8" s="33"/>
      <c r="W8" s="33"/>
      <c r="X8" s="33"/>
    </row>
    <row r="9" spans="1:24" s="2" customFormat="1" ht="14.5" customHeight="1">
      <c r="A9" s="42"/>
      <c r="B9" s="25"/>
      <c r="C9" s="64" t="s">
        <v>36</v>
      </c>
      <c r="D9" s="44">
        <v>800000</v>
      </c>
      <c r="E9" s="24"/>
      <c r="F9" s="33"/>
      <c r="G9" s="33"/>
      <c r="H9" s="33"/>
      <c r="I9" s="33"/>
      <c r="J9" s="33"/>
      <c r="K9" s="33"/>
      <c r="L9" s="119"/>
      <c r="M9" s="34"/>
      <c r="N9" s="34"/>
      <c r="O9" s="34"/>
      <c r="P9" s="120"/>
      <c r="Q9" s="33"/>
      <c r="R9" s="33"/>
      <c r="S9" s="33"/>
      <c r="T9" s="33"/>
      <c r="U9" s="33"/>
      <c r="V9" s="33"/>
      <c r="W9" s="33"/>
      <c r="X9" s="33"/>
    </row>
    <row r="10" spans="1:24" s="2" customFormat="1" ht="14.5" customHeight="1">
      <c r="A10" s="45"/>
      <c r="B10" s="46"/>
      <c r="C10" s="47" t="s">
        <v>3</v>
      </c>
      <c r="D10" s="48">
        <v>150</v>
      </c>
      <c r="E10" s="24"/>
      <c r="F10" s="33"/>
      <c r="G10" s="33"/>
      <c r="H10" s="33"/>
      <c r="I10" s="33"/>
      <c r="J10" s="33"/>
      <c r="K10" s="33"/>
      <c r="L10" s="119"/>
      <c r="M10" s="34"/>
      <c r="N10" s="34"/>
      <c r="O10" s="34"/>
      <c r="P10" s="120"/>
      <c r="Q10" s="33"/>
      <c r="R10" s="33"/>
      <c r="S10" s="33"/>
      <c r="T10" s="33"/>
      <c r="U10" s="33"/>
      <c r="V10" s="33"/>
      <c r="W10" s="33"/>
      <c r="X10" s="33"/>
    </row>
    <row r="11" spans="1:24" s="2" customFormat="1" ht="7.5" customHeight="1">
      <c r="A11" s="31"/>
      <c r="B11" s="31"/>
      <c r="C11" s="31"/>
      <c r="D11" s="31"/>
      <c r="E11" s="31"/>
      <c r="F11" s="34"/>
      <c r="G11" s="34"/>
      <c r="H11" s="33"/>
      <c r="I11" s="33"/>
      <c r="J11" s="33"/>
      <c r="K11" s="33"/>
      <c r="L11" s="119"/>
      <c r="M11" s="34"/>
      <c r="N11" s="34"/>
      <c r="O11" s="34"/>
      <c r="P11" s="120"/>
      <c r="Q11" s="33"/>
      <c r="R11" s="33"/>
      <c r="S11" s="33"/>
      <c r="T11" s="33"/>
      <c r="U11" s="33"/>
      <c r="V11" s="33"/>
      <c r="W11" s="33"/>
      <c r="X11" s="33"/>
    </row>
    <row r="12" spans="1:24" s="3" customFormat="1" ht="14.5" customHeight="1">
      <c r="A12" s="38" t="s">
        <v>4</v>
      </c>
      <c r="B12" s="39"/>
      <c r="C12" s="39"/>
      <c r="D12" s="39"/>
      <c r="E12" s="24"/>
      <c r="F12" s="35"/>
      <c r="G12" s="35"/>
      <c r="H12" s="35"/>
      <c r="I12" s="35"/>
      <c r="J12" s="35"/>
      <c r="K12" s="35"/>
      <c r="L12" s="121"/>
      <c r="M12" s="122"/>
      <c r="N12" s="122"/>
      <c r="O12" s="122"/>
      <c r="P12" s="123"/>
      <c r="Q12" s="35"/>
      <c r="R12" s="35"/>
      <c r="S12" s="35"/>
      <c r="T12" s="35"/>
      <c r="U12" s="35"/>
      <c r="V12" s="35"/>
      <c r="W12" s="35"/>
      <c r="X12" s="35"/>
    </row>
    <row r="13" spans="1:24" ht="14.5" customHeight="1">
      <c r="A13" s="49" t="s">
        <v>5</v>
      </c>
      <c r="B13" s="50"/>
      <c r="C13" s="50"/>
      <c r="D13" s="67">
        <f>D7-D8</f>
        <v>10000</v>
      </c>
      <c r="E13" s="36"/>
      <c r="F13" s="32"/>
      <c r="G13" s="32"/>
      <c r="H13" s="32"/>
      <c r="I13" s="32"/>
      <c r="J13" s="32"/>
      <c r="K13" s="32"/>
      <c r="L13" s="124"/>
      <c r="M13" s="125"/>
      <c r="N13" s="125"/>
      <c r="O13" s="125"/>
      <c r="P13" s="126"/>
      <c r="Q13" s="32"/>
      <c r="R13" s="32"/>
      <c r="S13" s="32"/>
      <c r="T13" s="32"/>
      <c r="U13" s="32"/>
      <c r="V13" s="32"/>
      <c r="W13" s="32"/>
      <c r="X13" s="32"/>
    </row>
    <row r="14" spans="1:24" ht="14.5" customHeight="1">
      <c r="A14" s="51" t="str">
        <f>"Dekningsbidrag totalt "&amp;IF(D10&gt;0,"v/ "&amp;TEXT(D10,"# ###")&amp;" enh.","")</f>
        <v>Dekningsbidrag totalt v/ 150 enh.</v>
      </c>
      <c r="B14" s="37"/>
      <c r="C14" s="37"/>
      <c r="D14" s="56">
        <f>(D7-D8)*D10</f>
        <v>1500000</v>
      </c>
      <c r="E14" s="36"/>
      <c r="F14" s="32"/>
      <c r="G14" s="32"/>
      <c r="H14" s="32"/>
      <c r="I14" s="32"/>
      <c r="J14" s="32"/>
      <c r="K14" s="32"/>
      <c r="L14" s="124"/>
      <c r="M14" s="125"/>
      <c r="N14" s="125"/>
      <c r="O14" s="125"/>
      <c r="P14" s="126"/>
      <c r="Q14" s="32"/>
      <c r="R14" s="32"/>
      <c r="S14" s="32"/>
      <c r="T14" s="32"/>
      <c r="U14" s="32"/>
      <c r="V14" s="32"/>
      <c r="W14" s="32"/>
      <c r="X14" s="32"/>
    </row>
    <row r="15" spans="1:24" ht="14.5" customHeight="1">
      <c r="A15" s="51" t="s">
        <v>6</v>
      </c>
      <c r="B15" s="37"/>
      <c r="C15" s="37"/>
      <c r="D15" s="52">
        <f>IF(D7=0,"",+D13/D7)</f>
        <v>0.25</v>
      </c>
      <c r="E15" s="36"/>
      <c r="F15" s="32"/>
      <c r="G15" s="32"/>
      <c r="H15" s="32"/>
      <c r="I15" s="32"/>
      <c r="J15" s="32"/>
      <c r="K15" s="32"/>
      <c r="L15" s="124"/>
      <c r="M15" s="125"/>
      <c r="N15" s="125"/>
      <c r="O15" s="125"/>
      <c r="P15" s="126"/>
      <c r="Q15" s="32"/>
      <c r="R15" s="32"/>
      <c r="S15" s="32"/>
      <c r="T15" s="32"/>
      <c r="U15" s="32"/>
      <c r="V15" s="32"/>
      <c r="W15" s="32"/>
      <c r="X15" s="32"/>
    </row>
    <row r="16" spans="1:24" ht="14.5" customHeight="1">
      <c r="A16" s="53" t="str">
        <f>IF(D16&gt;=0,"Overskudd","Underskudd")&amp;IF(D10&gt;0," v/ "&amp;TEXT(D10,"# ###")&amp;" enh.","")</f>
        <v>Overskudd v/ 150 enh.</v>
      </c>
      <c r="B16" s="37"/>
      <c r="C16" s="37"/>
      <c r="D16" s="54">
        <f>(D7-D8)*D10-D9</f>
        <v>700000</v>
      </c>
      <c r="E16" s="36"/>
      <c r="F16" s="32"/>
      <c r="G16" s="32"/>
      <c r="H16" s="32"/>
      <c r="I16" s="32"/>
      <c r="J16" s="32"/>
      <c r="K16" s="32"/>
      <c r="L16" s="124"/>
      <c r="M16" s="125"/>
      <c r="N16" s="125"/>
      <c r="O16" s="125"/>
      <c r="P16" s="126"/>
      <c r="Q16" s="32"/>
      <c r="R16" s="32"/>
      <c r="S16" s="32"/>
      <c r="T16" s="32"/>
      <c r="U16" s="32"/>
      <c r="V16" s="32"/>
      <c r="W16" s="32"/>
      <c r="X16" s="32"/>
    </row>
    <row r="17" spans="1:24" ht="14.5" customHeight="1">
      <c r="A17" s="110" t="s">
        <v>32</v>
      </c>
      <c r="B17" s="37"/>
      <c r="C17" s="37"/>
      <c r="D17" s="55">
        <f>IF(OR(D15=0,D15=""),"",+D9/D15)</f>
        <v>3200000</v>
      </c>
      <c r="E17" s="36"/>
      <c r="F17" s="32"/>
      <c r="G17" s="32"/>
      <c r="H17" s="32"/>
      <c r="I17" s="32"/>
      <c r="J17" s="32"/>
      <c r="K17" s="32"/>
      <c r="L17" s="124"/>
      <c r="M17" s="125"/>
      <c r="N17" s="125"/>
      <c r="O17" s="125"/>
      <c r="P17" s="126"/>
      <c r="Q17" s="32"/>
      <c r="R17" s="32"/>
      <c r="S17" s="32"/>
      <c r="T17" s="32"/>
      <c r="U17" s="32"/>
      <c r="V17" s="32"/>
      <c r="W17" s="32"/>
      <c r="X17" s="32"/>
    </row>
    <row r="18" spans="1:24" ht="14.5" customHeight="1">
      <c r="A18" s="110" t="s">
        <v>33</v>
      </c>
      <c r="B18" s="37"/>
      <c r="C18" s="37"/>
      <c r="D18" s="55">
        <f>IF(D13=0,"",+D9/D13)</f>
        <v>80</v>
      </c>
      <c r="E18" s="36"/>
      <c r="F18" s="32"/>
      <c r="G18" s="32"/>
      <c r="H18" s="32"/>
      <c r="I18" s="32"/>
      <c r="J18" s="32"/>
      <c r="K18" s="32"/>
      <c r="L18" s="124"/>
      <c r="M18" s="125"/>
      <c r="N18" s="125"/>
      <c r="O18" s="125"/>
      <c r="P18" s="126"/>
      <c r="Q18" s="32"/>
      <c r="R18" s="32"/>
      <c r="S18" s="32"/>
      <c r="T18" s="32"/>
      <c r="U18" s="32"/>
      <c r="V18" s="32"/>
      <c r="W18" s="32"/>
      <c r="X18" s="32"/>
    </row>
    <row r="19" spans="1:24" ht="14.5" customHeight="1">
      <c r="A19" s="51" t="str">
        <f>"Sikkerhetsmargin i kroner "&amp;IF(D10&gt;0," v/ "&amp;TEXT(D10,"# ###")&amp;" enh.","")</f>
        <v>Sikkerhetsmargin i kroner  v/ 150 enh.</v>
      </c>
      <c r="B19" s="37"/>
      <c r="C19" s="37"/>
      <c r="D19" s="56">
        <f>D7*D10-D17</f>
        <v>2800000</v>
      </c>
      <c r="E19" s="36"/>
      <c r="F19" s="32"/>
      <c r="G19" s="32"/>
      <c r="H19" s="32"/>
      <c r="I19" s="32"/>
      <c r="J19" s="32"/>
      <c r="K19" s="32"/>
      <c r="L19" s="124"/>
      <c r="M19" s="125"/>
      <c r="N19" s="125"/>
      <c r="O19" s="125"/>
      <c r="P19" s="126"/>
      <c r="Q19" s="32"/>
      <c r="R19" s="32"/>
      <c r="S19" s="32"/>
      <c r="T19" s="32"/>
      <c r="U19" s="32"/>
      <c r="V19" s="32"/>
      <c r="W19" s="32"/>
      <c r="X19" s="32"/>
    </row>
    <row r="20" spans="1:24" ht="14.5" customHeight="1">
      <c r="A20" s="51" t="str">
        <f>"Sikkerhetsmargin i enheter "&amp;IF(D10&gt;0," v/ "&amp;TEXT(D10,"# ###")&amp;" enh.","")</f>
        <v>Sikkerhetsmargin i enheter  v/ 150 enh.</v>
      </c>
      <c r="B20" s="37"/>
      <c r="C20" s="37"/>
      <c r="D20" s="55">
        <f>IF(D7=0,"",+D19/D7)</f>
        <v>70</v>
      </c>
      <c r="E20" s="36"/>
      <c r="F20" s="32"/>
      <c r="G20" s="32"/>
      <c r="H20" s="32"/>
      <c r="I20" s="32"/>
      <c r="J20" s="32"/>
      <c r="K20" s="32"/>
      <c r="L20" s="124"/>
      <c r="M20" s="125"/>
      <c r="N20" s="125"/>
      <c r="O20" s="125"/>
      <c r="P20" s="126"/>
      <c r="Q20" s="32"/>
      <c r="R20" s="32"/>
      <c r="S20" s="32"/>
      <c r="T20" s="32"/>
      <c r="U20" s="32"/>
      <c r="V20" s="32"/>
      <c r="W20" s="32"/>
      <c r="X20" s="32"/>
    </row>
    <row r="21" spans="1:24" ht="13">
      <c r="A21" s="57" t="str">
        <f>"Sikkerhetsmargin i prosent "&amp;IF(D10&gt;0," v/ "&amp;TEXT(D10,"# ###")&amp;" enh.","")</f>
        <v>Sikkerhetsmargin i prosent  v/ 150 enh.</v>
      </c>
      <c r="B21" s="58"/>
      <c r="C21" s="58"/>
      <c r="D21" s="59">
        <f>IF((D7*D10)=0,"",+D19/(D7*D10))</f>
        <v>0.46666666666666667</v>
      </c>
      <c r="E21" s="32"/>
      <c r="F21" s="32"/>
      <c r="G21" s="32"/>
      <c r="H21" s="32"/>
      <c r="I21" s="32"/>
      <c r="J21" s="32"/>
      <c r="K21" s="32"/>
      <c r="L21" s="127"/>
      <c r="M21" s="128"/>
      <c r="N21" s="128"/>
      <c r="O21" s="128"/>
      <c r="P21" s="129"/>
      <c r="Q21" s="32"/>
      <c r="R21" s="32"/>
      <c r="S21" s="32"/>
      <c r="T21" s="32"/>
      <c r="U21" s="32"/>
      <c r="V21" s="32"/>
      <c r="W21" s="32"/>
      <c r="X21" s="32"/>
    </row>
    <row r="22" spans="1:24" ht="14">
      <c r="A22" s="102" t="s">
        <v>29</v>
      </c>
      <c r="B22" s="103"/>
      <c r="C22" s="103"/>
      <c r="D22" s="103"/>
      <c r="E22" s="104"/>
      <c r="F22" s="32"/>
      <c r="G22" s="32"/>
      <c r="H22" s="32"/>
      <c r="I22" s="32"/>
      <c r="J22" s="32"/>
      <c r="K22" s="32"/>
      <c r="L22" s="125"/>
      <c r="M22" s="125"/>
      <c r="N22" s="125"/>
      <c r="O22" s="125"/>
      <c r="P22" s="125"/>
      <c r="Q22" s="32"/>
      <c r="R22" s="32"/>
      <c r="S22" s="32"/>
      <c r="T22" s="32"/>
      <c r="U22" s="32"/>
      <c r="V22" s="32"/>
      <c r="W22" s="32"/>
      <c r="X22" s="32"/>
    </row>
    <row r="23" spans="1:24" ht="13">
      <c r="A23" s="105" t="s">
        <v>22</v>
      </c>
      <c r="B23" s="106" t="s">
        <v>23</v>
      </c>
      <c r="C23" s="106" t="s">
        <v>24</v>
      </c>
      <c r="D23" s="106" t="s">
        <v>25</v>
      </c>
      <c r="E23" s="107" t="s">
        <v>31</v>
      </c>
      <c r="F23" s="32"/>
      <c r="G23" s="32"/>
      <c r="H23" s="32"/>
      <c r="I23" s="32"/>
      <c r="J23" s="32"/>
      <c r="K23" s="32"/>
      <c r="L23" s="125"/>
      <c r="M23" s="125"/>
      <c r="N23" s="125"/>
      <c r="O23" s="125"/>
      <c r="P23" s="125"/>
      <c r="Q23" s="32"/>
      <c r="R23" s="32"/>
      <c r="S23" s="32"/>
      <c r="T23" s="32"/>
      <c r="U23" s="32"/>
      <c r="V23" s="32"/>
      <c r="W23" s="32"/>
      <c r="X23" s="32"/>
    </row>
    <row r="24" spans="1:24">
      <c r="A24" s="108" t="s">
        <v>26</v>
      </c>
      <c r="B24" s="111">
        <f t="shared" ref="B24:E27" si="0">Q96</f>
        <v>40000</v>
      </c>
      <c r="C24" s="111">
        <f t="shared" si="0"/>
        <v>35333.333333333336</v>
      </c>
      <c r="D24" s="111">
        <f t="shared" si="0"/>
        <v>-4666.6666666666642</v>
      </c>
      <c r="E24" s="114">
        <f t="shared" si="0"/>
        <v>-0.1166666666666666</v>
      </c>
      <c r="F24" s="32"/>
      <c r="G24" s="32"/>
      <c r="H24" s="32"/>
      <c r="I24" s="32"/>
      <c r="J24" s="32"/>
      <c r="K24" s="32"/>
      <c r="L24" s="125"/>
      <c r="M24" s="125"/>
      <c r="N24" s="125"/>
      <c r="O24" s="125"/>
      <c r="P24" s="125"/>
      <c r="Q24" s="32"/>
      <c r="R24" s="32"/>
      <c r="S24" s="32"/>
      <c r="T24" s="32"/>
      <c r="U24" s="32"/>
      <c r="V24" s="32"/>
      <c r="W24" s="32"/>
      <c r="X24" s="32"/>
    </row>
    <row r="25" spans="1:24">
      <c r="A25" s="108" t="s">
        <v>27</v>
      </c>
      <c r="B25" s="111">
        <f t="shared" si="0"/>
        <v>30000</v>
      </c>
      <c r="C25" s="111">
        <f t="shared" si="0"/>
        <v>34666.666666666664</v>
      </c>
      <c r="D25" s="111">
        <f t="shared" si="0"/>
        <v>4666.6666666666642</v>
      </c>
      <c r="E25" s="114">
        <f t="shared" si="0"/>
        <v>0.15555555555555547</v>
      </c>
      <c r="F25" s="32"/>
      <c r="G25" s="32"/>
      <c r="H25" s="32"/>
      <c r="I25" s="32"/>
      <c r="J25" s="32"/>
      <c r="K25" s="32"/>
      <c r="L25" s="125"/>
      <c r="M25" s="125"/>
      <c r="N25" s="125"/>
      <c r="O25" s="125"/>
      <c r="P25" s="125"/>
      <c r="Q25" s="32"/>
      <c r="R25" s="32"/>
      <c r="S25" s="32"/>
      <c r="T25" s="32"/>
      <c r="U25" s="32"/>
      <c r="V25" s="32"/>
      <c r="W25" s="32"/>
      <c r="X25" s="32"/>
    </row>
    <row r="26" spans="1:24">
      <c r="A26" s="108" t="s">
        <v>28</v>
      </c>
      <c r="B26" s="112">
        <f t="shared" si="0"/>
        <v>800000</v>
      </c>
      <c r="C26" s="112">
        <f t="shared" si="0"/>
        <v>1500000</v>
      </c>
      <c r="D26" s="112">
        <f t="shared" si="0"/>
        <v>700000</v>
      </c>
      <c r="E26" s="114">
        <f t="shared" si="0"/>
        <v>0.875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>
      <c r="A27" s="109" t="s">
        <v>13</v>
      </c>
      <c r="B27" s="113">
        <f t="shared" si="0"/>
        <v>150</v>
      </c>
      <c r="C27" s="113">
        <f t="shared" si="0"/>
        <v>80</v>
      </c>
      <c r="D27" s="113">
        <f t="shared" si="0"/>
        <v>-70</v>
      </c>
      <c r="E27" s="115">
        <f t="shared" si="0"/>
        <v>-0.46666666666666667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s="10" customFormat="1">
      <c r="M30" s="19"/>
      <c r="O30" s="19"/>
    </row>
    <row r="31" spans="1:24" s="10" customFormat="1" ht="13">
      <c r="A31" s="5" t="s">
        <v>7</v>
      </c>
      <c r="B31" s="6"/>
      <c r="C31" s="7"/>
      <c r="D31" s="8"/>
      <c r="E31" s="6"/>
      <c r="F31" s="6"/>
      <c r="G31" s="9"/>
      <c r="M31" s="19"/>
      <c r="O31" s="19"/>
    </row>
    <row r="32" spans="1:24" s="10" customFormat="1" ht="13">
      <c r="A32" s="11"/>
      <c r="B32" s="12" t="s">
        <v>8</v>
      </c>
      <c r="C32" s="12" t="s">
        <v>9</v>
      </c>
      <c r="D32" s="12" t="s">
        <v>10</v>
      </c>
      <c r="E32" s="13" t="s">
        <v>11</v>
      </c>
      <c r="F32" s="12" t="s">
        <v>12</v>
      </c>
      <c r="G32" s="14"/>
      <c r="M32" s="19"/>
      <c r="O32" s="19"/>
    </row>
    <row r="33" spans="1:15" s="10" customFormat="1" ht="13">
      <c r="A33" s="15" t="s">
        <v>13</v>
      </c>
      <c r="B33" s="16" t="s">
        <v>14</v>
      </c>
      <c r="C33" s="16" t="s">
        <v>15</v>
      </c>
      <c r="D33" s="16" t="s">
        <v>16</v>
      </c>
      <c r="E33" s="16" t="s">
        <v>16</v>
      </c>
      <c r="F33" s="17" t="s">
        <v>17</v>
      </c>
      <c r="G33" s="18" t="s">
        <v>18</v>
      </c>
      <c r="M33" s="19"/>
      <c r="O33" s="19"/>
    </row>
    <row r="34" spans="1:15" s="10" customFormat="1">
      <c r="A34" s="60">
        <v>0</v>
      </c>
      <c r="B34" s="61">
        <f t="shared" ref="B34:B54" si="1">$D$7*A34</f>
        <v>0</v>
      </c>
      <c r="C34" s="61">
        <f t="shared" ref="C34:C54" si="2">$D$8*A34</f>
        <v>0</v>
      </c>
      <c r="D34" s="61">
        <f t="shared" ref="D34:D58" si="3">$D$9</f>
        <v>800000</v>
      </c>
      <c r="E34" s="61">
        <f t="shared" ref="E34:E54" si="4">C34+D34</f>
        <v>800000</v>
      </c>
      <c r="F34" s="61">
        <f t="shared" ref="F34:F54" si="5">B34-C34</f>
        <v>0</v>
      </c>
      <c r="G34" s="65">
        <f t="shared" ref="G34:G54" si="6">B34-E34</f>
        <v>-800000</v>
      </c>
      <c r="M34" s="19"/>
      <c r="O34" s="19"/>
    </row>
    <row r="35" spans="1:15" s="10" customFormat="1">
      <c r="A35" s="60">
        <f>ROUND(D10/20,IF(D10&lt;1000,0,IF(D10&lt;5000,-1,-2)))</f>
        <v>8</v>
      </c>
      <c r="B35" s="61">
        <f t="shared" si="1"/>
        <v>320000</v>
      </c>
      <c r="C35" s="61">
        <f t="shared" si="2"/>
        <v>240000</v>
      </c>
      <c r="D35" s="61">
        <f t="shared" si="3"/>
        <v>800000</v>
      </c>
      <c r="E35" s="61">
        <f t="shared" si="4"/>
        <v>1040000</v>
      </c>
      <c r="F35" s="61">
        <f t="shared" si="5"/>
        <v>80000</v>
      </c>
      <c r="G35" s="65">
        <f t="shared" si="6"/>
        <v>-720000</v>
      </c>
      <c r="M35" s="19"/>
      <c r="O35" s="19"/>
    </row>
    <row r="36" spans="1:15" s="10" customFormat="1">
      <c r="A36" s="60">
        <f>A35+(A35-A34)</f>
        <v>16</v>
      </c>
      <c r="B36" s="61">
        <f t="shared" si="1"/>
        <v>640000</v>
      </c>
      <c r="C36" s="61">
        <f t="shared" si="2"/>
        <v>480000</v>
      </c>
      <c r="D36" s="61">
        <f t="shared" si="3"/>
        <v>800000</v>
      </c>
      <c r="E36" s="61">
        <f t="shared" si="4"/>
        <v>1280000</v>
      </c>
      <c r="F36" s="61">
        <f t="shared" si="5"/>
        <v>160000</v>
      </c>
      <c r="G36" s="65">
        <f t="shared" si="6"/>
        <v>-640000</v>
      </c>
      <c r="M36" s="19"/>
      <c r="O36" s="19"/>
    </row>
    <row r="37" spans="1:15" s="10" customFormat="1">
      <c r="A37" s="60">
        <f t="shared" ref="A37:A54" si="7">A36+(A36-A35)</f>
        <v>24</v>
      </c>
      <c r="B37" s="61">
        <f t="shared" si="1"/>
        <v>960000</v>
      </c>
      <c r="C37" s="61">
        <f t="shared" si="2"/>
        <v>720000</v>
      </c>
      <c r="D37" s="61">
        <f t="shared" si="3"/>
        <v>800000</v>
      </c>
      <c r="E37" s="61">
        <f t="shared" si="4"/>
        <v>1520000</v>
      </c>
      <c r="F37" s="61">
        <f t="shared" si="5"/>
        <v>240000</v>
      </c>
      <c r="G37" s="65">
        <f t="shared" si="6"/>
        <v>-560000</v>
      </c>
      <c r="M37" s="19"/>
      <c r="O37" s="19"/>
    </row>
    <row r="38" spans="1:15" s="10" customFormat="1">
      <c r="A38" s="60">
        <f t="shared" si="7"/>
        <v>32</v>
      </c>
      <c r="B38" s="61">
        <f t="shared" si="1"/>
        <v>1280000</v>
      </c>
      <c r="C38" s="61">
        <f t="shared" si="2"/>
        <v>960000</v>
      </c>
      <c r="D38" s="61">
        <f t="shared" si="3"/>
        <v>800000</v>
      </c>
      <c r="E38" s="61">
        <f t="shared" si="4"/>
        <v>1760000</v>
      </c>
      <c r="F38" s="61">
        <f t="shared" si="5"/>
        <v>320000</v>
      </c>
      <c r="G38" s="65">
        <f t="shared" si="6"/>
        <v>-480000</v>
      </c>
      <c r="M38" s="19"/>
      <c r="O38" s="19"/>
    </row>
    <row r="39" spans="1:15" s="10" customFormat="1">
      <c r="A39" s="60">
        <f t="shared" si="7"/>
        <v>40</v>
      </c>
      <c r="B39" s="61">
        <f t="shared" si="1"/>
        <v>1600000</v>
      </c>
      <c r="C39" s="61">
        <f t="shared" si="2"/>
        <v>1200000</v>
      </c>
      <c r="D39" s="61">
        <f t="shared" si="3"/>
        <v>800000</v>
      </c>
      <c r="E39" s="61">
        <f t="shared" si="4"/>
        <v>2000000</v>
      </c>
      <c r="F39" s="61">
        <f t="shared" si="5"/>
        <v>400000</v>
      </c>
      <c r="G39" s="65">
        <f t="shared" si="6"/>
        <v>-400000</v>
      </c>
      <c r="M39" s="19"/>
      <c r="O39" s="19"/>
    </row>
    <row r="40" spans="1:15" s="10" customFormat="1">
      <c r="A40" s="60">
        <f t="shared" si="7"/>
        <v>48</v>
      </c>
      <c r="B40" s="61">
        <f t="shared" si="1"/>
        <v>1920000</v>
      </c>
      <c r="C40" s="61">
        <f t="shared" si="2"/>
        <v>1440000</v>
      </c>
      <c r="D40" s="61">
        <f t="shared" si="3"/>
        <v>800000</v>
      </c>
      <c r="E40" s="61">
        <f t="shared" si="4"/>
        <v>2240000</v>
      </c>
      <c r="F40" s="61">
        <f t="shared" si="5"/>
        <v>480000</v>
      </c>
      <c r="G40" s="65">
        <f t="shared" si="6"/>
        <v>-320000</v>
      </c>
      <c r="M40" s="19"/>
      <c r="O40" s="19"/>
    </row>
    <row r="41" spans="1:15" s="10" customFormat="1">
      <c r="A41" s="60">
        <f t="shared" si="7"/>
        <v>56</v>
      </c>
      <c r="B41" s="61">
        <f t="shared" si="1"/>
        <v>2240000</v>
      </c>
      <c r="C41" s="61">
        <f t="shared" si="2"/>
        <v>1680000</v>
      </c>
      <c r="D41" s="61">
        <f t="shared" si="3"/>
        <v>800000</v>
      </c>
      <c r="E41" s="61">
        <f t="shared" si="4"/>
        <v>2480000</v>
      </c>
      <c r="F41" s="61">
        <f t="shared" si="5"/>
        <v>560000</v>
      </c>
      <c r="G41" s="65">
        <f t="shared" si="6"/>
        <v>-240000</v>
      </c>
      <c r="M41" s="19"/>
      <c r="O41" s="19"/>
    </row>
    <row r="42" spans="1:15" s="10" customFormat="1">
      <c r="A42" s="60">
        <f t="shared" si="7"/>
        <v>64</v>
      </c>
      <c r="B42" s="61">
        <f t="shared" si="1"/>
        <v>2560000</v>
      </c>
      <c r="C42" s="61">
        <f t="shared" si="2"/>
        <v>1920000</v>
      </c>
      <c r="D42" s="61">
        <f t="shared" si="3"/>
        <v>800000</v>
      </c>
      <c r="E42" s="61">
        <f t="shared" si="4"/>
        <v>2720000</v>
      </c>
      <c r="F42" s="61">
        <f t="shared" si="5"/>
        <v>640000</v>
      </c>
      <c r="G42" s="65">
        <f t="shared" si="6"/>
        <v>-160000</v>
      </c>
      <c r="M42" s="19"/>
      <c r="O42" s="19"/>
    </row>
    <row r="43" spans="1:15" s="10" customFormat="1">
      <c r="A43" s="60">
        <f t="shared" si="7"/>
        <v>72</v>
      </c>
      <c r="B43" s="61">
        <f t="shared" si="1"/>
        <v>2880000</v>
      </c>
      <c r="C43" s="61">
        <f t="shared" si="2"/>
        <v>2160000</v>
      </c>
      <c r="D43" s="61">
        <f t="shared" si="3"/>
        <v>800000</v>
      </c>
      <c r="E43" s="61">
        <f t="shared" si="4"/>
        <v>2960000</v>
      </c>
      <c r="F43" s="61">
        <f t="shared" si="5"/>
        <v>720000</v>
      </c>
      <c r="G43" s="65">
        <f t="shared" si="6"/>
        <v>-80000</v>
      </c>
      <c r="M43" s="19"/>
      <c r="O43" s="19"/>
    </row>
    <row r="44" spans="1:15" s="10" customFormat="1">
      <c r="A44" s="60">
        <f t="shared" si="7"/>
        <v>80</v>
      </c>
      <c r="B44" s="61">
        <f t="shared" si="1"/>
        <v>3200000</v>
      </c>
      <c r="C44" s="61">
        <f t="shared" si="2"/>
        <v>2400000</v>
      </c>
      <c r="D44" s="61">
        <f t="shared" si="3"/>
        <v>800000</v>
      </c>
      <c r="E44" s="61">
        <f t="shared" si="4"/>
        <v>3200000</v>
      </c>
      <c r="F44" s="61">
        <f t="shared" si="5"/>
        <v>800000</v>
      </c>
      <c r="G44" s="65">
        <f t="shared" si="6"/>
        <v>0</v>
      </c>
      <c r="M44" s="19"/>
      <c r="O44" s="19"/>
    </row>
    <row r="45" spans="1:15" s="10" customFormat="1">
      <c r="A45" s="60">
        <f t="shared" si="7"/>
        <v>88</v>
      </c>
      <c r="B45" s="61">
        <f t="shared" si="1"/>
        <v>3520000</v>
      </c>
      <c r="C45" s="61">
        <f t="shared" si="2"/>
        <v>2640000</v>
      </c>
      <c r="D45" s="61">
        <f t="shared" si="3"/>
        <v>800000</v>
      </c>
      <c r="E45" s="61">
        <f t="shared" si="4"/>
        <v>3440000</v>
      </c>
      <c r="F45" s="61">
        <f t="shared" si="5"/>
        <v>880000</v>
      </c>
      <c r="G45" s="65">
        <f t="shared" si="6"/>
        <v>80000</v>
      </c>
      <c r="M45" s="19"/>
      <c r="O45" s="19"/>
    </row>
    <row r="46" spans="1:15" s="10" customFormat="1">
      <c r="A46" s="60">
        <f t="shared" si="7"/>
        <v>96</v>
      </c>
      <c r="B46" s="61">
        <f t="shared" si="1"/>
        <v>3840000</v>
      </c>
      <c r="C46" s="61">
        <f t="shared" si="2"/>
        <v>2880000</v>
      </c>
      <c r="D46" s="61">
        <f t="shared" si="3"/>
        <v>800000</v>
      </c>
      <c r="E46" s="61">
        <f t="shared" si="4"/>
        <v>3680000</v>
      </c>
      <c r="F46" s="61">
        <f t="shared" si="5"/>
        <v>960000</v>
      </c>
      <c r="G46" s="65">
        <f t="shared" si="6"/>
        <v>160000</v>
      </c>
      <c r="M46" s="19"/>
      <c r="O46" s="19"/>
    </row>
    <row r="47" spans="1:15" s="10" customFormat="1">
      <c r="A47" s="60">
        <f t="shared" si="7"/>
        <v>104</v>
      </c>
      <c r="B47" s="61">
        <f t="shared" si="1"/>
        <v>4160000</v>
      </c>
      <c r="C47" s="61">
        <f t="shared" si="2"/>
        <v>3120000</v>
      </c>
      <c r="D47" s="61">
        <f t="shared" si="3"/>
        <v>800000</v>
      </c>
      <c r="E47" s="61">
        <f t="shared" si="4"/>
        <v>3920000</v>
      </c>
      <c r="F47" s="61">
        <f t="shared" si="5"/>
        <v>1040000</v>
      </c>
      <c r="G47" s="65">
        <f t="shared" si="6"/>
        <v>240000</v>
      </c>
    </row>
    <row r="48" spans="1:15" s="10" customFormat="1">
      <c r="A48" s="60">
        <f t="shared" si="7"/>
        <v>112</v>
      </c>
      <c r="B48" s="61">
        <f t="shared" si="1"/>
        <v>4480000</v>
      </c>
      <c r="C48" s="61">
        <f t="shared" si="2"/>
        <v>3360000</v>
      </c>
      <c r="D48" s="61">
        <f t="shared" si="3"/>
        <v>800000</v>
      </c>
      <c r="E48" s="61">
        <f t="shared" si="4"/>
        <v>4160000</v>
      </c>
      <c r="F48" s="61">
        <f t="shared" si="5"/>
        <v>1120000</v>
      </c>
      <c r="G48" s="65">
        <f t="shared" si="6"/>
        <v>320000</v>
      </c>
    </row>
    <row r="49" spans="1:24" s="10" customFormat="1">
      <c r="A49" s="60">
        <f t="shared" si="7"/>
        <v>120</v>
      </c>
      <c r="B49" s="61">
        <f t="shared" si="1"/>
        <v>4800000</v>
      </c>
      <c r="C49" s="61">
        <f t="shared" si="2"/>
        <v>3600000</v>
      </c>
      <c r="D49" s="61">
        <f t="shared" si="3"/>
        <v>800000</v>
      </c>
      <c r="E49" s="61">
        <f t="shared" si="4"/>
        <v>4400000</v>
      </c>
      <c r="F49" s="61">
        <f t="shared" si="5"/>
        <v>1200000</v>
      </c>
      <c r="G49" s="65">
        <f t="shared" si="6"/>
        <v>400000</v>
      </c>
    </row>
    <row r="50" spans="1:24" s="10" customFormat="1">
      <c r="A50" s="60">
        <f t="shared" si="7"/>
        <v>128</v>
      </c>
      <c r="B50" s="61">
        <f t="shared" si="1"/>
        <v>5120000</v>
      </c>
      <c r="C50" s="61">
        <f t="shared" si="2"/>
        <v>3840000</v>
      </c>
      <c r="D50" s="61">
        <f t="shared" si="3"/>
        <v>800000</v>
      </c>
      <c r="E50" s="61">
        <f t="shared" si="4"/>
        <v>4640000</v>
      </c>
      <c r="F50" s="61">
        <f t="shared" si="5"/>
        <v>1280000</v>
      </c>
      <c r="G50" s="65">
        <f t="shared" si="6"/>
        <v>480000</v>
      </c>
    </row>
    <row r="51" spans="1:24" s="10" customFormat="1">
      <c r="A51" s="60">
        <f t="shared" si="7"/>
        <v>136</v>
      </c>
      <c r="B51" s="61">
        <f t="shared" si="1"/>
        <v>5440000</v>
      </c>
      <c r="C51" s="61">
        <f t="shared" si="2"/>
        <v>4080000</v>
      </c>
      <c r="D51" s="61">
        <f t="shared" si="3"/>
        <v>800000</v>
      </c>
      <c r="E51" s="61">
        <f t="shared" si="4"/>
        <v>4880000</v>
      </c>
      <c r="F51" s="61">
        <f t="shared" si="5"/>
        <v>1360000</v>
      </c>
      <c r="G51" s="65">
        <f t="shared" si="6"/>
        <v>560000</v>
      </c>
    </row>
    <row r="52" spans="1:24" s="10" customFormat="1">
      <c r="A52" s="60">
        <f t="shared" si="7"/>
        <v>144</v>
      </c>
      <c r="B52" s="61">
        <f t="shared" si="1"/>
        <v>5760000</v>
      </c>
      <c r="C52" s="61">
        <f t="shared" si="2"/>
        <v>4320000</v>
      </c>
      <c r="D52" s="61">
        <f t="shared" si="3"/>
        <v>800000</v>
      </c>
      <c r="E52" s="61">
        <f t="shared" si="4"/>
        <v>5120000</v>
      </c>
      <c r="F52" s="61">
        <f t="shared" si="5"/>
        <v>1440000</v>
      </c>
      <c r="G52" s="65">
        <f t="shared" si="6"/>
        <v>640000</v>
      </c>
    </row>
    <row r="53" spans="1:24" s="10" customFormat="1">
      <c r="A53" s="60">
        <f t="shared" si="7"/>
        <v>152</v>
      </c>
      <c r="B53" s="61">
        <f t="shared" si="1"/>
        <v>6080000</v>
      </c>
      <c r="C53" s="61">
        <f t="shared" si="2"/>
        <v>4560000</v>
      </c>
      <c r="D53" s="61">
        <f t="shared" si="3"/>
        <v>800000</v>
      </c>
      <c r="E53" s="61">
        <f t="shared" si="4"/>
        <v>5360000</v>
      </c>
      <c r="F53" s="61">
        <f t="shared" si="5"/>
        <v>1520000</v>
      </c>
      <c r="G53" s="65">
        <f t="shared" si="6"/>
        <v>720000</v>
      </c>
    </row>
    <row r="54" spans="1:24" s="10" customFormat="1">
      <c r="A54" s="60">
        <f t="shared" si="7"/>
        <v>160</v>
      </c>
      <c r="B54" s="61">
        <f t="shared" si="1"/>
        <v>6400000</v>
      </c>
      <c r="C54" s="61">
        <f t="shared" si="2"/>
        <v>4800000</v>
      </c>
      <c r="D54" s="61">
        <f t="shared" si="3"/>
        <v>800000</v>
      </c>
      <c r="E54" s="61">
        <f t="shared" si="4"/>
        <v>5600000</v>
      </c>
      <c r="F54" s="61">
        <f t="shared" si="5"/>
        <v>1600000</v>
      </c>
      <c r="G54" s="65">
        <f t="shared" si="6"/>
        <v>800000</v>
      </c>
      <c r="M54" s="19"/>
      <c r="O54" s="19"/>
    </row>
    <row r="55" spans="1:24" s="10" customFormat="1">
      <c r="A55" s="60">
        <f t="shared" ref="A55:A58" si="8">A54+(A54-A53)</f>
        <v>168</v>
      </c>
      <c r="B55" s="61">
        <f t="shared" ref="B55:B58" si="9">$D$7*A55</f>
        <v>6720000</v>
      </c>
      <c r="C55" s="61">
        <f t="shared" ref="C55:C58" si="10">$D$8*A55</f>
        <v>5040000</v>
      </c>
      <c r="D55" s="61">
        <f t="shared" si="3"/>
        <v>800000</v>
      </c>
      <c r="E55" s="61">
        <f t="shared" ref="E55:E58" si="11">C55+D55</f>
        <v>5840000</v>
      </c>
      <c r="F55" s="61">
        <f t="shared" ref="F55:F58" si="12">B55-C55</f>
        <v>1680000</v>
      </c>
      <c r="G55" s="65">
        <f t="shared" ref="G55:G58" si="13">B55-E55</f>
        <v>880000</v>
      </c>
      <c r="M55" s="19"/>
      <c r="O55" s="19"/>
    </row>
    <row r="56" spans="1:24" s="10" customFormat="1">
      <c r="A56" s="60">
        <f t="shared" si="8"/>
        <v>176</v>
      </c>
      <c r="B56" s="61">
        <f t="shared" si="9"/>
        <v>7040000</v>
      </c>
      <c r="C56" s="61">
        <f t="shared" si="10"/>
        <v>5280000</v>
      </c>
      <c r="D56" s="61">
        <f t="shared" si="3"/>
        <v>800000</v>
      </c>
      <c r="E56" s="61">
        <f t="shared" si="11"/>
        <v>6080000</v>
      </c>
      <c r="F56" s="61">
        <f t="shared" si="12"/>
        <v>1760000</v>
      </c>
      <c r="G56" s="65">
        <f t="shared" si="13"/>
        <v>960000</v>
      </c>
      <c r="M56" s="19"/>
      <c r="O56" s="19"/>
    </row>
    <row r="57" spans="1:24" s="10" customFormat="1">
      <c r="A57" s="60">
        <f t="shared" si="8"/>
        <v>184</v>
      </c>
      <c r="B57" s="61">
        <f t="shared" si="9"/>
        <v>7360000</v>
      </c>
      <c r="C57" s="61">
        <f t="shared" si="10"/>
        <v>5520000</v>
      </c>
      <c r="D57" s="61">
        <f t="shared" si="3"/>
        <v>800000</v>
      </c>
      <c r="E57" s="61">
        <f t="shared" si="11"/>
        <v>6320000</v>
      </c>
      <c r="F57" s="61">
        <f t="shared" si="12"/>
        <v>1840000</v>
      </c>
      <c r="G57" s="65">
        <f t="shared" si="13"/>
        <v>1040000</v>
      </c>
      <c r="M57" s="19"/>
      <c r="O57" s="19"/>
    </row>
    <row r="58" spans="1:24" s="10" customFormat="1">
      <c r="A58" s="117">
        <f t="shared" si="8"/>
        <v>192</v>
      </c>
      <c r="B58" s="62">
        <f t="shared" si="9"/>
        <v>7680000</v>
      </c>
      <c r="C58" s="62">
        <f t="shared" si="10"/>
        <v>5760000</v>
      </c>
      <c r="D58" s="62">
        <f t="shared" si="3"/>
        <v>800000</v>
      </c>
      <c r="E58" s="62">
        <f t="shared" si="11"/>
        <v>6560000</v>
      </c>
      <c r="F58" s="62">
        <f t="shared" si="12"/>
        <v>1920000</v>
      </c>
      <c r="G58" s="66">
        <f t="shared" si="13"/>
        <v>1120000</v>
      </c>
      <c r="M58" s="19"/>
      <c r="O58" s="19"/>
    </row>
    <row r="59" spans="1:24" s="21" customFormat="1" ht="14">
      <c r="C59" s="20"/>
    </row>
    <row r="60" spans="1:24" s="21" customFormat="1" ht="14">
      <c r="C60" s="20"/>
    </row>
    <row r="61" spans="1:24" s="21" customFormat="1" ht="14">
      <c r="C61" s="20"/>
      <c r="P61" s="10"/>
      <c r="Q61" s="21" t="str">
        <f>"Navn/oppgavenummer: "&amp;IF(D6="","",D6)</f>
        <v xml:space="preserve">Navn/oppgavenummer: </v>
      </c>
    </row>
    <row r="62" spans="1:24" s="21" customFormat="1" ht="14">
      <c r="C62" s="20"/>
      <c r="P62" s="10"/>
      <c r="Q62" s="10"/>
      <c r="R62" s="10"/>
      <c r="S62" s="10"/>
      <c r="T62" s="10"/>
      <c r="U62" s="10"/>
      <c r="V62" s="10"/>
      <c r="W62" s="10"/>
      <c r="X62" s="10"/>
    </row>
    <row r="63" spans="1:24" s="21" customFormat="1" ht="23">
      <c r="C63" s="20"/>
      <c r="P63" s="10"/>
      <c r="Q63" s="23" t="s">
        <v>0</v>
      </c>
      <c r="R63" s="26"/>
      <c r="S63" s="26"/>
      <c r="T63" s="26"/>
      <c r="U63" s="26"/>
      <c r="V63" s="26"/>
      <c r="W63" s="26"/>
      <c r="X63" s="26"/>
    </row>
    <row r="64" spans="1:24" s="21" customFormat="1" ht="14">
      <c r="C64" s="20"/>
      <c r="P64" s="10"/>
      <c r="Q64" s="10"/>
      <c r="R64" s="10"/>
      <c r="S64" s="10"/>
      <c r="T64" s="10"/>
      <c r="U64" s="10"/>
      <c r="V64" s="10"/>
      <c r="W64" s="10"/>
      <c r="X64" s="10"/>
    </row>
    <row r="65" spans="3:23" s="21" customFormat="1" ht="14">
      <c r="C65" s="20"/>
      <c r="Q65" s="69" t="s">
        <v>19</v>
      </c>
      <c r="R65" s="70"/>
      <c r="S65" s="71"/>
      <c r="T65" s="72"/>
      <c r="U65" s="70"/>
      <c r="V65" s="70"/>
      <c r="W65" s="73"/>
    </row>
    <row r="66" spans="3:23" s="21" customFormat="1" ht="14">
      <c r="C66" s="20"/>
      <c r="Q66" s="74"/>
      <c r="R66" s="75" t="s">
        <v>8</v>
      </c>
      <c r="S66" s="75" t="s">
        <v>9</v>
      </c>
      <c r="T66" s="75" t="s">
        <v>10</v>
      </c>
      <c r="U66" s="75" t="s">
        <v>20</v>
      </c>
      <c r="V66" s="75" t="s">
        <v>12</v>
      </c>
      <c r="W66" s="75"/>
    </row>
    <row r="67" spans="3:23" s="21" customFormat="1" ht="14">
      <c r="C67" s="20"/>
      <c r="Q67" s="76" t="s">
        <v>13</v>
      </c>
      <c r="R67" s="77" t="s">
        <v>21</v>
      </c>
      <c r="S67" s="77" t="s">
        <v>16</v>
      </c>
      <c r="T67" s="77" t="s">
        <v>16</v>
      </c>
      <c r="U67" s="77" t="s">
        <v>16</v>
      </c>
      <c r="V67" s="77" t="s">
        <v>17</v>
      </c>
      <c r="W67" s="77" t="s">
        <v>18</v>
      </c>
    </row>
    <row r="68" spans="3:23" s="21" customFormat="1" ht="14">
      <c r="C68" s="20"/>
      <c r="Q68" s="78">
        <f t="shared" ref="Q68:Q83" si="14">+A34</f>
        <v>0</v>
      </c>
      <c r="R68" s="78">
        <f t="shared" ref="R68:R83" si="15">+B34</f>
        <v>0</v>
      </c>
      <c r="S68" s="78">
        <f t="shared" ref="S68:S83" si="16">+C34</f>
        <v>0</v>
      </c>
      <c r="T68" s="78">
        <f t="shared" ref="T68:T83" si="17">+D34</f>
        <v>800000</v>
      </c>
      <c r="U68" s="78">
        <f t="shared" ref="U68:U83" si="18">+E34</f>
        <v>800000</v>
      </c>
      <c r="V68" s="78">
        <f t="shared" ref="V68:V83" si="19">+F34</f>
        <v>0</v>
      </c>
      <c r="W68" s="79">
        <f t="shared" ref="W68:W83" si="20">+G34</f>
        <v>-800000</v>
      </c>
    </row>
    <row r="69" spans="3:23" s="21" customFormat="1" ht="14">
      <c r="C69" s="20"/>
      <c r="Q69" s="78">
        <f t="shared" si="14"/>
        <v>8</v>
      </c>
      <c r="R69" s="78">
        <f t="shared" si="15"/>
        <v>320000</v>
      </c>
      <c r="S69" s="78">
        <f t="shared" si="16"/>
        <v>240000</v>
      </c>
      <c r="T69" s="78">
        <f t="shared" si="17"/>
        <v>800000</v>
      </c>
      <c r="U69" s="78">
        <f t="shared" si="18"/>
        <v>1040000</v>
      </c>
      <c r="V69" s="78">
        <f t="shared" si="19"/>
        <v>80000</v>
      </c>
      <c r="W69" s="79">
        <f t="shared" si="20"/>
        <v>-720000</v>
      </c>
    </row>
    <row r="70" spans="3:23" s="21" customFormat="1" ht="14">
      <c r="C70" s="20"/>
      <c r="Q70" s="78">
        <f t="shared" si="14"/>
        <v>16</v>
      </c>
      <c r="R70" s="78">
        <f t="shared" si="15"/>
        <v>640000</v>
      </c>
      <c r="S70" s="78">
        <f t="shared" si="16"/>
        <v>480000</v>
      </c>
      <c r="T70" s="78">
        <f t="shared" si="17"/>
        <v>800000</v>
      </c>
      <c r="U70" s="78">
        <f t="shared" si="18"/>
        <v>1280000</v>
      </c>
      <c r="V70" s="78">
        <f t="shared" si="19"/>
        <v>160000</v>
      </c>
      <c r="W70" s="79">
        <f t="shared" si="20"/>
        <v>-640000</v>
      </c>
    </row>
    <row r="71" spans="3:23" s="21" customFormat="1" ht="14">
      <c r="C71" s="20"/>
      <c r="Q71" s="78">
        <f t="shared" si="14"/>
        <v>24</v>
      </c>
      <c r="R71" s="78">
        <f t="shared" si="15"/>
        <v>960000</v>
      </c>
      <c r="S71" s="78">
        <f t="shared" si="16"/>
        <v>720000</v>
      </c>
      <c r="T71" s="78">
        <f t="shared" si="17"/>
        <v>800000</v>
      </c>
      <c r="U71" s="78">
        <f t="shared" si="18"/>
        <v>1520000</v>
      </c>
      <c r="V71" s="78">
        <f t="shared" si="19"/>
        <v>240000</v>
      </c>
      <c r="W71" s="79">
        <f t="shared" si="20"/>
        <v>-560000</v>
      </c>
    </row>
    <row r="72" spans="3:23" s="21" customFormat="1" ht="14">
      <c r="C72" s="20"/>
      <c r="Q72" s="78">
        <f t="shared" si="14"/>
        <v>32</v>
      </c>
      <c r="R72" s="78">
        <f t="shared" si="15"/>
        <v>1280000</v>
      </c>
      <c r="S72" s="78">
        <f t="shared" si="16"/>
        <v>960000</v>
      </c>
      <c r="T72" s="78">
        <f t="shared" si="17"/>
        <v>800000</v>
      </c>
      <c r="U72" s="78">
        <f t="shared" si="18"/>
        <v>1760000</v>
      </c>
      <c r="V72" s="78">
        <f t="shared" si="19"/>
        <v>320000</v>
      </c>
      <c r="W72" s="79">
        <f t="shared" si="20"/>
        <v>-480000</v>
      </c>
    </row>
    <row r="73" spans="3:23" s="21" customFormat="1" ht="14">
      <c r="C73" s="20"/>
      <c r="Q73" s="78">
        <f t="shared" si="14"/>
        <v>40</v>
      </c>
      <c r="R73" s="78">
        <f t="shared" si="15"/>
        <v>1600000</v>
      </c>
      <c r="S73" s="78">
        <f t="shared" si="16"/>
        <v>1200000</v>
      </c>
      <c r="T73" s="78">
        <f t="shared" si="17"/>
        <v>800000</v>
      </c>
      <c r="U73" s="78">
        <f t="shared" si="18"/>
        <v>2000000</v>
      </c>
      <c r="V73" s="78">
        <f t="shared" si="19"/>
        <v>400000</v>
      </c>
      <c r="W73" s="79">
        <f t="shared" si="20"/>
        <v>-400000</v>
      </c>
    </row>
    <row r="74" spans="3:23" s="21" customFormat="1" ht="14">
      <c r="C74" s="20"/>
      <c r="Q74" s="78">
        <f t="shared" si="14"/>
        <v>48</v>
      </c>
      <c r="R74" s="78">
        <f t="shared" si="15"/>
        <v>1920000</v>
      </c>
      <c r="S74" s="78">
        <f t="shared" si="16"/>
        <v>1440000</v>
      </c>
      <c r="T74" s="78">
        <f t="shared" si="17"/>
        <v>800000</v>
      </c>
      <c r="U74" s="78">
        <f t="shared" si="18"/>
        <v>2240000</v>
      </c>
      <c r="V74" s="78">
        <f t="shared" si="19"/>
        <v>480000</v>
      </c>
      <c r="W74" s="79">
        <f t="shared" si="20"/>
        <v>-320000</v>
      </c>
    </row>
    <row r="75" spans="3:23" s="21" customFormat="1" ht="14">
      <c r="C75" s="20"/>
      <c r="Q75" s="78">
        <f t="shared" si="14"/>
        <v>56</v>
      </c>
      <c r="R75" s="78">
        <f t="shared" si="15"/>
        <v>2240000</v>
      </c>
      <c r="S75" s="78">
        <f t="shared" si="16"/>
        <v>1680000</v>
      </c>
      <c r="T75" s="78">
        <f t="shared" si="17"/>
        <v>800000</v>
      </c>
      <c r="U75" s="78">
        <f t="shared" si="18"/>
        <v>2480000</v>
      </c>
      <c r="V75" s="78">
        <f t="shared" si="19"/>
        <v>560000</v>
      </c>
      <c r="W75" s="79">
        <f t="shared" si="20"/>
        <v>-240000</v>
      </c>
    </row>
    <row r="76" spans="3:23" s="21" customFormat="1" ht="14">
      <c r="C76" s="20"/>
      <c r="Q76" s="78">
        <f t="shared" si="14"/>
        <v>64</v>
      </c>
      <c r="R76" s="78">
        <f t="shared" si="15"/>
        <v>2560000</v>
      </c>
      <c r="S76" s="78">
        <f t="shared" si="16"/>
        <v>1920000</v>
      </c>
      <c r="T76" s="78">
        <f t="shared" si="17"/>
        <v>800000</v>
      </c>
      <c r="U76" s="78">
        <f t="shared" si="18"/>
        <v>2720000</v>
      </c>
      <c r="V76" s="78">
        <f t="shared" si="19"/>
        <v>640000</v>
      </c>
      <c r="W76" s="79">
        <f t="shared" si="20"/>
        <v>-160000</v>
      </c>
    </row>
    <row r="77" spans="3:23" s="21" customFormat="1" ht="14">
      <c r="C77" s="20"/>
      <c r="Q77" s="78">
        <f t="shared" si="14"/>
        <v>72</v>
      </c>
      <c r="R77" s="78">
        <f t="shared" si="15"/>
        <v>2880000</v>
      </c>
      <c r="S77" s="78">
        <f t="shared" si="16"/>
        <v>2160000</v>
      </c>
      <c r="T77" s="78">
        <f t="shared" si="17"/>
        <v>800000</v>
      </c>
      <c r="U77" s="78">
        <f t="shared" si="18"/>
        <v>2960000</v>
      </c>
      <c r="V77" s="78">
        <f t="shared" si="19"/>
        <v>720000</v>
      </c>
      <c r="W77" s="79">
        <f t="shared" si="20"/>
        <v>-80000</v>
      </c>
    </row>
    <row r="78" spans="3:23" s="21" customFormat="1" ht="14">
      <c r="C78" s="20"/>
      <c r="Q78" s="78">
        <f t="shared" si="14"/>
        <v>80</v>
      </c>
      <c r="R78" s="78">
        <f t="shared" si="15"/>
        <v>3200000</v>
      </c>
      <c r="S78" s="78">
        <f t="shared" si="16"/>
        <v>2400000</v>
      </c>
      <c r="T78" s="78">
        <f t="shared" si="17"/>
        <v>800000</v>
      </c>
      <c r="U78" s="78">
        <f t="shared" si="18"/>
        <v>3200000</v>
      </c>
      <c r="V78" s="78">
        <f t="shared" si="19"/>
        <v>800000</v>
      </c>
      <c r="W78" s="79">
        <f t="shared" si="20"/>
        <v>0</v>
      </c>
    </row>
    <row r="79" spans="3:23" s="21" customFormat="1" ht="14">
      <c r="C79" s="20"/>
      <c r="Q79" s="78">
        <f t="shared" si="14"/>
        <v>88</v>
      </c>
      <c r="R79" s="78">
        <f t="shared" si="15"/>
        <v>3520000</v>
      </c>
      <c r="S79" s="78">
        <f t="shared" si="16"/>
        <v>2640000</v>
      </c>
      <c r="T79" s="78">
        <f t="shared" si="17"/>
        <v>800000</v>
      </c>
      <c r="U79" s="78">
        <f t="shared" si="18"/>
        <v>3440000</v>
      </c>
      <c r="V79" s="78">
        <f t="shared" si="19"/>
        <v>880000</v>
      </c>
      <c r="W79" s="79">
        <f t="shared" si="20"/>
        <v>80000</v>
      </c>
    </row>
    <row r="80" spans="3:23" s="21" customFormat="1" ht="14">
      <c r="C80" s="20"/>
      <c r="Q80" s="78">
        <f t="shared" si="14"/>
        <v>96</v>
      </c>
      <c r="R80" s="78">
        <f t="shared" si="15"/>
        <v>3840000</v>
      </c>
      <c r="S80" s="78">
        <f t="shared" si="16"/>
        <v>2880000</v>
      </c>
      <c r="T80" s="78">
        <f t="shared" si="17"/>
        <v>800000</v>
      </c>
      <c r="U80" s="78">
        <f t="shared" si="18"/>
        <v>3680000</v>
      </c>
      <c r="V80" s="78">
        <f t="shared" si="19"/>
        <v>960000</v>
      </c>
      <c r="W80" s="79">
        <f t="shared" si="20"/>
        <v>160000</v>
      </c>
    </row>
    <row r="81" spans="3:24" s="21" customFormat="1" ht="14">
      <c r="C81" s="20"/>
      <c r="Q81" s="78">
        <f t="shared" si="14"/>
        <v>104</v>
      </c>
      <c r="R81" s="78">
        <f t="shared" si="15"/>
        <v>4160000</v>
      </c>
      <c r="S81" s="78">
        <f t="shared" si="16"/>
        <v>3120000</v>
      </c>
      <c r="T81" s="78">
        <f t="shared" si="17"/>
        <v>800000</v>
      </c>
      <c r="U81" s="78">
        <f t="shared" si="18"/>
        <v>3920000</v>
      </c>
      <c r="V81" s="78">
        <f t="shared" si="19"/>
        <v>1040000</v>
      </c>
      <c r="W81" s="79">
        <f t="shared" si="20"/>
        <v>240000</v>
      </c>
    </row>
    <row r="82" spans="3:24" s="21" customFormat="1" ht="14">
      <c r="C82" s="20"/>
      <c r="Q82" s="78">
        <f t="shared" si="14"/>
        <v>112</v>
      </c>
      <c r="R82" s="78">
        <f t="shared" si="15"/>
        <v>4480000</v>
      </c>
      <c r="S82" s="78">
        <f t="shared" si="16"/>
        <v>3360000</v>
      </c>
      <c r="T82" s="78">
        <f t="shared" si="17"/>
        <v>800000</v>
      </c>
      <c r="U82" s="78">
        <f t="shared" si="18"/>
        <v>4160000</v>
      </c>
      <c r="V82" s="78">
        <f t="shared" si="19"/>
        <v>1120000</v>
      </c>
      <c r="W82" s="79">
        <f t="shared" si="20"/>
        <v>320000</v>
      </c>
    </row>
    <row r="83" spans="3:24" s="21" customFormat="1" ht="14">
      <c r="C83" s="20"/>
      <c r="Q83" s="78">
        <f t="shared" si="14"/>
        <v>120</v>
      </c>
      <c r="R83" s="78">
        <f t="shared" si="15"/>
        <v>4800000</v>
      </c>
      <c r="S83" s="78">
        <f t="shared" si="16"/>
        <v>3600000</v>
      </c>
      <c r="T83" s="78">
        <f t="shared" si="17"/>
        <v>800000</v>
      </c>
      <c r="U83" s="78">
        <f t="shared" si="18"/>
        <v>4400000</v>
      </c>
      <c r="V83" s="78">
        <f t="shared" si="19"/>
        <v>1200000</v>
      </c>
      <c r="W83" s="79">
        <f t="shared" si="20"/>
        <v>400000</v>
      </c>
    </row>
    <row r="84" spans="3:24" s="21" customFormat="1" ht="14">
      <c r="C84" s="20"/>
      <c r="Q84" s="78">
        <f t="shared" ref="Q84:W84" si="21">+A50</f>
        <v>128</v>
      </c>
      <c r="R84" s="78">
        <f t="shared" si="21"/>
        <v>5120000</v>
      </c>
      <c r="S84" s="78">
        <f t="shared" si="21"/>
        <v>3840000</v>
      </c>
      <c r="T84" s="78">
        <f t="shared" si="21"/>
        <v>800000</v>
      </c>
      <c r="U84" s="78">
        <f t="shared" si="21"/>
        <v>4640000</v>
      </c>
      <c r="V84" s="78">
        <f t="shared" si="21"/>
        <v>1280000</v>
      </c>
      <c r="W84" s="79">
        <f t="shared" si="21"/>
        <v>480000</v>
      </c>
    </row>
    <row r="85" spans="3:24" s="21" customFormat="1" ht="14">
      <c r="C85" s="20"/>
      <c r="Q85" s="78">
        <f t="shared" ref="Q85:W85" si="22">+A51</f>
        <v>136</v>
      </c>
      <c r="R85" s="78">
        <f t="shared" si="22"/>
        <v>5440000</v>
      </c>
      <c r="S85" s="78">
        <f t="shared" si="22"/>
        <v>4080000</v>
      </c>
      <c r="T85" s="78">
        <f t="shared" si="22"/>
        <v>800000</v>
      </c>
      <c r="U85" s="78">
        <f t="shared" si="22"/>
        <v>4880000</v>
      </c>
      <c r="V85" s="78">
        <f t="shared" si="22"/>
        <v>1360000</v>
      </c>
      <c r="W85" s="79">
        <f t="shared" si="22"/>
        <v>560000</v>
      </c>
    </row>
    <row r="86" spans="3:24" s="21" customFormat="1" ht="14">
      <c r="C86" s="20"/>
      <c r="Q86" s="78">
        <f t="shared" ref="Q86:W86" si="23">+A52</f>
        <v>144</v>
      </c>
      <c r="R86" s="78">
        <f t="shared" si="23"/>
        <v>5760000</v>
      </c>
      <c r="S86" s="78">
        <f t="shared" si="23"/>
        <v>4320000</v>
      </c>
      <c r="T86" s="78">
        <f t="shared" si="23"/>
        <v>800000</v>
      </c>
      <c r="U86" s="78">
        <f t="shared" si="23"/>
        <v>5120000</v>
      </c>
      <c r="V86" s="78">
        <f t="shared" si="23"/>
        <v>1440000</v>
      </c>
      <c r="W86" s="79">
        <f t="shared" si="23"/>
        <v>640000</v>
      </c>
    </row>
    <row r="87" spans="3:24" s="21" customFormat="1" ht="14">
      <c r="C87" s="20"/>
      <c r="Q87" s="78">
        <f t="shared" ref="Q87:W87" si="24">+A53</f>
        <v>152</v>
      </c>
      <c r="R87" s="78">
        <f t="shared" si="24"/>
        <v>6080000</v>
      </c>
      <c r="S87" s="78">
        <f t="shared" si="24"/>
        <v>4560000</v>
      </c>
      <c r="T87" s="78">
        <f t="shared" si="24"/>
        <v>800000</v>
      </c>
      <c r="U87" s="78">
        <f t="shared" si="24"/>
        <v>5360000</v>
      </c>
      <c r="V87" s="78">
        <f t="shared" si="24"/>
        <v>1520000</v>
      </c>
      <c r="W87" s="79">
        <f t="shared" si="24"/>
        <v>720000</v>
      </c>
    </row>
    <row r="88" spans="3:24" s="21" customFormat="1" ht="14">
      <c r="C88" s="20"/>
      <c r="Q88" s="78">
        <f t="shared" ref="Q88:W88" si="25">+A54</f>
        <v>160</v>
      </c>
      <c r="R88" s="78">
        <f t="shared" si="25"/>
        <v>6400000</v>
      </c>
      <c r="S88" s="78">
        <f t="shared" si="25"/>
        <v>4800000</v>
      </c>
      <c r="T88" s="78">
        <f t="shared" si="25"/>
        <v>800000</v>
      </c>
      <c r="U88" s="78">
        <f t="shared" si="25"/>
        <v>5600000</v>
      </c>
      <c r="V88" s="78">
        <f t="shared" si="25"/>
        <v>1600000</v>
      </c>
      <c r="W88" s="79">
        <f t="shared" si="25"/>
        <v>800000</v>
      </c>
    </row>
    <row r="89" spans="3:24" s="21" customFormat="1" ht="14">
      <c r="C89" s="20"/>
      <c r="Q89" s="78">
        <f t="shared" ref="Q89:Q92" si="26">+A55</f>
        <v>168</v>
      </c>
      <c r="R89" s="78">
        <f t="shared" ref="R89:R92" si="27">+B55</f>
        <v>6720000</v>
      </c>
      <c r="S89" s="78">
        <f t="shared" ref="S89:S92" si="28">+C55</f>
        <v>5040000</v>
      </c>
      <c r="T89" s="78">
        <f t="shared" ref="T89:T92" si="29">+D55</f>
        <v>800000</v>
      </c>
      <c r="U89" s="78">
        <f t="shared" ref="U89:U92" si="30">+E55</f>
        <v>5840000</v>
      </c>
      <c r="V89" s="78">
        <f t="shared" ref="V89:V92" si="31">+F55</f>
        <v>1680000</v>
      </c>
      <c r="W89" s="79">
        <f t="shared" ref="W89:W92" si="32">+G55</f>
        <v>880000</v>
      </c>
    </row>
    <row r="90" spans="3:24" s="21" customFormat="1" ht="14">
      <c r="C90" s="20"/>
      <c r="Q90" s="78">
        <f t="shared" si="26"/>
        <v>176</v>
      </c>
      <c r="R90" s="78">
        <f t="shared" si="27"/>
        <v>7040000</v>
      </c>
      <c r="S90" s="78">
        <f t="shared" si="28"/>
        <v>5280000</v>
      </c>
      <c r="T90" s="78">
        <f t="shared" si="29"/>
        <v>800000</v>
      </c>
      <c r="U90" s="78">
        <f t="shared" si="30"/>
        <v>6080000</v>
      </c>
      <c r="V90" s="78">
        <f t="shared" si="31"/>
        <v>1760000</v>
      </c>
      <c r="W90" s="79">
        <f t="shared" si="32"/>
        <v>960000</v>
      </c>
    </row>
    <row r="91" spans="3:24" s="21" customFormat="1" ht="14">
      <c r="C91" s="20"/>
      <c r="Q91" s="78">
        <f t="shared" si="26"/>
        <v>184</v>
      </c>
      <c r="R91" s="78">
        <f t="shared" si="27"/>
        <v>7360000</v>
      </c>
      <c r="S91" s="78">
        <f t="shared" si="28"/>
        <v>5520000</v>
      </c>
      <c r="T91" s="78">
        <f t="shared" si="29"/>
        <v>800000</v>
      </c>
      <c r="U91" s="78">
        <f t="shared" si="30"/>
        <v>6320000</v>
      </c>
      <c r="V91" s="78">
        <f t="shared" si="31"/>
        <v>1840000</v>
      </c>
      <c r="W91" s="79">
        <f t="shared" si="32"/>
        <v>1040000</v>
      </c>
    </row>
    <row r="92" spans="3:24" s="21" customFormat="1" ht="14">
      <c r="C92" s="20"/>
      <c r="Q92" s="78">
        <f t="shared" si="26"/>
        <v>192</v>
      </c>
      <c r="R92" s="78">
        <f t="shared" si="27"/>
        <v>7680000</v>
      </c>
      <c r="S92" s="78">
        <f t="shared" si="28"/>
        <v>5760000</v>
      </c>
      <c r="T92" s="78">
        <f t="shared" si="29"/>
        <v>800000</v>
      </c>
      <c r="U92" s="78">
        <f t="shared" si="30"/>
        <v>6560000</v>
      </c>
      <c r="V92" s="78">
        <f t="shared" si="31"/>
        <v>1920000</v>
      </c>
      <c r="W92" s="79">
        <f t="shared" si="32"/>
        <v>1120000</v>
      </c>
    </row>
    <row r="93" spans="3:24" s="21" customFormat="1" ht="14">
      <c r="C93" s="20"/>
      <c r="P93" s="68"/>
      <c r="Q93" s="68"/>
      <c r="R93" s="68"/>
      <c r="S93" s="68"/>
      <c r="T93" s="68"/>
    </row>
    <row r="94" spans="3:24" s="21" customFormat="1" ht="14">
      <c r="C94" s="20"/>
      <c r="P94" s="94" t="s">
        <v>29</v>
      </c>
      <c r="Q94" s="95"/>
      <c r="R94" s="95"/>
      <c r="S94" s="95"/>
      <c r="T94" s="96"/>
      <c r="U94" s="94" t="s">
        <v>30</v>
      </c>
      <c r="V94" s="95"/>
      <c r="W94" s="95"/>
      <c r="X94" s="96"/>
    </row>
    <row r="95" spans="3:24" s="21" customFormat="1" ht="14">
      <c r="C95" s="20"/>
      <c r="P95" s="97" t="s">
        <v>22</v>
      </c>
      <c r="Q95" s="98" t="s">
        <v>23</v>
      </c>
      <c r="R95" s="98" t="s">
        <v>24</v>
      </c>
      <c r="S95" s="98" t="s">
        <v>25</v>
      </c>
      <c r="T95" s="99" t="s">
        <v>31</v>
      </c>
      <c r="U95" s="80" t="str">
        <f t="shared" ref="U95:U103" si="33">A13</f>
        <v>Dekningsbidrag per enhet</v>
      </c>
      <c r="V95" s="81"/>
      <c r="W95" s="81"/>
      <c r="X95" s="87">
        <f t="shared" ref="X95:X103" si="34">D13</f>
        <v>10000</v>
      </c>
    </row>
    <row r="96" spans="3:24" s="21" customFormat="1" ht="14">
      <c r="C96" s="20"/>
      <c r="P96" s="80" t="s">
        <v>26</v>
      </c>
      <c r="Q96" s="88">
        <f>D7</f>
        <v>40000</v>
      </c>
      <c r="R96" s="88">
        <f>IF(Q99=0,0,((Q97*Q99)+Q98)/Q99)</f>
        <v>35333.333333333336</v>
      </c>
      <c r="S96" s="89">
        <f>R96-Q96</f>
        <v>-4666.6666666666642</v>
      </c>
      <c r="T96" s="100">
        <f>IF(Q96=0,0,S96/Q96)</f>
        <v>-0.1166666666666666</v>
      </c>
      <c r="U96" s="80" t="str">
        <f t="shared" si="33"/>
        <v>Dekningsbidrag totalt v/ 150 enh.</v>
      </c>
      <c r="V96" s="81"/>
      <c r="W96" s="81"/>
      <c r="X96" s="82">
        <f t="shared" si="34"/>
        <v>1500000</v>
      </c>
    </row>
    <row r="97" spans="3:24" s="21" customFormat="1" ht="14">
      <c r="C97" s="20"/>
      <c r="P97" s="80" t="s">
        <v>27</v>
      </c>
      <c r="Q97" s="88">
        <f>D8</f>
        <v>30000</v>
      </c>
      <c r="R97" s="88">
        <f>IF(Q99=0,0,Q97+X98/Q99)</f>
        <v>34666.666666666664</v>
      </c>
      <c r="S97" s="89">
        <f>R97-Q97</f>
        <v>4666.6666666666642</v>
      </c>
      <c r="T97" s="100">
        <f>IF(Q97=0,0,S97/Q97)</f>
        <v>0.15555555555555547</v>
      </c>
      <c r="U97" s="80" t="str">
        <f t="shared" si="33"/>
        <v>Dekningsgrad</v>
      </c>
      <c r="V97" s="81"/>
      <c r="W97" s="81"/>
      <c r="X97" s="83">
        <f t="shared" si="34"/>
        <v>0.25</v>
      </c>
    </row>
    <row r="98" spans="3:24" s="21" customFormat="1" ht="14">
      <c r="C98" s="20"/>
      <c r="P98" s="80" t="s">
        <v>28</v>
      </c>
      <c r="Q98" s="90">
        <f>D9</f>
        <v>800000</v>
      </c>
      <c r="R98" s="90">
        <f>Q98+X98</f>
        <v>1500000</v>
      </c>
      <c r="S98" s="91">
        <f>R98-Q98</f>
        <v>700000</v>
      </c>
      <c r="T98" s="100">
        <f>IF(Q98=0,0,S98/Q98)</f>
        <v>0.875</v>
      </c>
      <c r="U98" s="80" t="str">
        <f t="shared" si="33"/>
        <v>Overskudd v/ 150 enh.</v>
      </c>
      <c r="V98" s="81"/>
      <c r="W98" s="81"/>
      <c r="X98" s="82">
        <f t="shared" si="34"/>
        <v>700000</v>
      </c>
    </row>
    <row r="99" spans="3:24" s="21" customFormat="1" ht="14">
      <c r="C99" s="20"/>
      <c r="P99" s="84" t="s">
        <v>13</v>
      </c>
      <c r="Q99" s="92">
        <f>D10</f>
        <v>150</v>
      </c>
      <c r="R99" s="92">
        <f>X100</f>
        <v>80</v>
      </c>
      <c r="S99" s="93">
        <f>R99-Q99</f>
        <v>-70</v>
      </c>
      <c r="T99" s="101">
        <f>IF(Q99=0,0,S99/Q99)</f>
        <v>-0.46666666666666667</v>
      </c>
      <c r="U99" s="80" t="str">
        <f t="shared" si="33"/>
        <v>Dekningspunkt i kroner (nullpunktomsetning)</v>
      </c>
      <c r="V99" s="81"/>
      <c r="W99" s="81"/>
      <c r="X99" s="82">
        <f t="shared" si="34"/>
        <v>3200000</v>
      </c>
    </row>
    <row r="100" spans="3:24" s="21" customFormat="1" ht="14">
      <c r="C100" s="20"/>
      <c r="U100" s="80" t="str">
        <f t="shared" si="33"/>
        <v>Dekningspunkt i enheter (nullpunkt)</v>
      </c>
      <c r="V100" s="81"/>
      <c r="W100" s="81"/>
      <c r="X100" s="82">
        <f t="shared" si="34"/>
        <v>80</v>
      </c>
    </row>
    <row r="101" spans="3:24" s="21" customFormat="1" ht="14">
      <c r="C101" s="20"/>
      <c r="P101" s="68"/>
      <c r="Q101" s="68"/>
      <c r="R101" s="68"/>
      <c r="S101" s="68"/>
      <c r="T101" s="68"/>
      <c r="U101" s="80" t="str">
        <f t="shared" si="33"/>
        <v>Sikkerhetsmargin i kroner  v/ 150 enh.</v>
      </c>
      <c r="V101" s="81"/>
      <c r="W101" s="81"/>
      <c r="X101" s="82">
        <f t="shared" si="34"/>
        <v>2800000</v>
      </c>
    </row>
    <row r="102" spans="3:24" s="21" customFormat="1" ht="14">
      <c r="C102" s="20"/>
      <c r="P102" s="68"/>
      <c r="Q102" s="68"/>
      <c r="R102" s="68"/>
      <c r="S102" s="68"/>
      <c r="T102" s="68"/>
      <c r="U102" s="80" t="str">
        <f t="shared" si="33"/>
        <v>Sikkerhetsmargin i enheter  v/ 150 enh.</v>
      </c>
      <c r="V102" s="81"/>
      <c r="W102" s="81"/>
      <c r="X102" s="82">
        <f t="shared" si="34"/>
        <v>70</v>
      </c>
    </row>
    <row r="103" spans="3:24" s="21" customFormat="1" ht="14">
      <c r="C103" s="20"/>
      <c r="P103" s="68"/>
      <c r="Q103" s="68"/>
      <c r="R103" s="68"/>
      <c r="S103" s="68"/>
      <c r="T103" s="68"/>
      <c r="U103" s="84" t="str">
        <f t="shared" si="33"/>
        <v>Sikkerhetsmargin i prosent  v/ 150 enh.</v>
      </c>
      <c r="V103" s="85"/>
      <c r="W103" s="85"/>
      <c r="X103" s="86">
        <f t="shared" si="34"/>
        <v>0.46666666666666667</v>
      </c>
    </row>
    <row r="104" spans="3:24" s="21" customFormat="1" ht="14">
      <c r="C104" s="20"/>
    </row>
    <row r="105" spans="3:24" s="21" customFormat="1" ht="14">
      <c r="C105" s="20"/>
    </row>
    <row r="106" spans="3:24" s="21" customFormat="1" ht="14">
      <c r="C106" s="20"/>
    </row>
    <row r="107" spans="3:24" s="21" customFormat="1" ht="14">
      <c r="C107" s="20"/>
    </row>
    <row r="108" spans="3:24" ht="14">
      <c r="C108" s="22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3:24" ht="14">
      <c r="C109" s="22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3:24" ht="14">
      <c r="C110" s="22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3:24" ht="14">
      <c r="C111" s="22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3:24" ht="14">
      <c r="C112" s="22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3:24" ht="14">
      <c r="C113" s="22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3:24" ht="14">
      <c r="C114" s="22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3:24" ht="14">
      <c r="C115" s="22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3:24" ht="14">
      <c r="C116" s="22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3:24" ht="14">
      <c r="C117" s="22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3:24" ht="14">
      <c r="C118" s="22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3:24">
      <c r="C119" s="22"/>
    </row>
    <row r="120" spans="3:24">
      <c r="C120" s="22"/>
    </row>
    <row r="121" spans="3:24">
      <c r="C121" s="22"/>
    </row>
    <row r="122" spans="3:24">
      <c r="C122" s="22"/>
    </row>
    <row r="123" spans="3:24">
      <c r="C123" s="22"/>
    </row>
    <row r="124" spans="3:24">
      <c r="C124" s="22"/>
    </row>
    <row r="125" spans="3:24">
      <c r="C125" s="22"/>
    </row>
    <row r="126" spans="3:24">
      <c r="C126" s="22"/>
    </row>
    <row r="127" spans="3:24">
      <c r="C127" s="22"/>
    </row>
    <row r="128" spans="3:24">
      <c r="C128" s="22"/>
    </row>
    <row r="129" spans="3:3">
      <c r="C129" s="22"/>
    </row>
    <row r="130" spans="3:3">
      <c r="C130" s="22"/>
    </row>
    <row r="131" spans="3:3">
      <c r="C131" s="22"/>
    </row>
    <row r="132" spans="3:3">
      <c r="C132" s="22"/>
    </row>
  </sheetData>
  <customSheetViews>
    <customSheetView guid="{13967C52-AC10-3641-8B5A-EE70C597B86C}" showGridLines="0" fitToPage="1">
      <pane ySplit="2.083333333333333" topLeftCell="A3" activePane="bottomLeft" state="frozenSplit"/>
      <selection pane="bottomLeft" activeCell="D6" sqref="D6"/>
      <pageMargins left="0.7" right="0.7" top="0.75" bottom="0.75" header="0.3" footer="0.3"/>
      <pageSetup paperSize="9" scale="78" orientation="portrait" horizontalDpi="4294967292" verticalDpi="4294967292"/>
      <headerFooter>
        <oddHeader>&amp;RUtskriftsdato &amp;D</oddHeader>
        <oddFooter>&amp;L&amp;K000000Johs Totland 20©14&amp;C&amp;K000000&amp;F &amp;A&amp;R&amp;K000000Side &amp;P</oddFooter>
      </headerFooter>
    </customSheetView>
  </customSheetViews>
  <mergeCells count="3">
    <mergeCell ref="L3:P3"/>
    <mergeCell ref="L6:P6"/>
    <mergeCell ref="L7:P7"/>
  </mergeCells>
  <phoneticPr fontId="16" type="noConversion"/>
  <printOptions gridLinesSet="0"/>
  <pageMargins left="0.4" right="0.31" top="0.71" bottom="0.67" header="0.43999999999999995" footer="0.31"/>
  <pageSetup paperSize="9" scale="79" orientation="portrait" horizontalDpi="4294967292" verticalDpi="4294967292" r:id="rId1"/>
  <headerFooter>
    <oddHeader>&amp;RUtskriftsdato &amp;D</oddHeader>
    <oddFooter>&amp;L&amp;K000000Johs Totland 20©14&amp;C&amp;K000000&amp;F &amp;A&amp;R&amp;K000000Side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Button 15">
              <controlPr defaultSize="0" print="0" autoFill="0" autoLine="0" autoPict="0" macro="[0]!slett">
                <anchor moveWithCells="1" sizeWithCells="1">
                  <from>
                    <xdr:col>0</xdr:col>
                    <xdr:colOff>304800</xdr:colOff>
                    <xdr:row>0</xdr:row>
                    <xdr:rowOff>50800</xdr:rowOff>
                  </from>
                  <to>
                    <xdr:col>1</xdr:col>
                    <xdr:colOff>406400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Button 16">
              <controlPr defaultSize="0" print="0" autoFill="0" autoLine="0" autoPict="0" macro="[0]!topp">
                <anchor moveWithCells="1" sizeWithCells="1">
                  <from>
                    <xdr:col>1</xdr:col>
                    <xdr:colOff>419100</xdr:colOff>
                    <xdr:row>0</xdr:row>
                    <xdr:rowOff>50800</xdr:rowOff>
                  </from>
                  <to>
                    <xdr:col>2</xdr:col>
                    <xdr:colOff>431800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Button 17">
              <controlPr defaultSize="0" print="0" autoFill="0" autoLine="0" autoPict="0" macro="[0]!utskrift">
                <anchor moveWithCells="1" sizeWithCells="1">
                  <from>
                    <xdr:col>2</xdr:col>
                    <xdr:colOff>444500</xdr:colOff>
                    <xdr:row>0</xdr:row>
                    <xdr:rowOff>50800</xdr:rowOff>
                  </from>
                  <to>
                    <xdr:col>3</xdr:col>
                    <xdr:colOff>469900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Button 49">
              <controlPr defaultSize="0" print="0" autoFill="0" autoLine="0" autoPict="0" macro="[0]!hjelp">
                <anchor moveWithCells="1" sizeWithCells="1">
                  <from>
                    <xdr:col>3</xdr:col>
                    <xdr:colOff>482600</xdr:colOff>
                    <xdr:row>0</xdr:row>
                    <xdr:rowOff>50800</xdr:rowOff>
                  </from>
                  <to>
                    <xdr:col>4</xdr:col>
                    <xdr:colOff>533400</xdr:colOff>
                    <xdr:row>1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>
    <pageSetUpPr fitToPage="1"/>
  </sheetPr>
  <dimension ref="A1:P39"/>
  <sheetViews>
    <sheetView showGridLines="0" workbookViewId="0">
      <selection activeCell="Q2" sqref="Q2"/>
    </sheetView>
  </sheetViews>
  <sheetFormatPr baseColWidth="10" defaultColWidth="10.81640625" defaultRowHeight="13"/>
  <cols>
    <col min="1" max="1" width="8.36328125" style="135" customWidth="1"/>
    <col min="2" max="14" width="10.81640625" style="135"/>
    <col min="15" max="15" width="12.453125" style="135" customWidth="1"/>
    <col min="16" max="16" width="8.1796875" style="135" customWidth="1"/>
    <col min="17" max="16384" width="10.81640625" style="135"/>
  </cols>
  <sheetData>
    <row r="1" spans="1:16" ht="18.5">
      <c r="A1" s="132" t="s">
        <v>43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4"/>
    </row>
    <row r="2" spans="1:16" ht="18.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4"/>
    </row>
    <row r="3" spans="1:16" ht="18.5">
      <c r="A3" s="132" t="s">
        <v>41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4"/>
    </row>
    <row r="4" spans="1:16" s="134" customFormat="1" ht="14.5"/>
    <row r="5" spans="1:16" s="134" customFormat="1" ht="14.5">
      <c r="A5" s="134" t="s">
        <v>42</v>
      </c>
    </row>
    <row r="6" spans="1:16" s="134" customFormat="1" ht="14.5"/>
    <row r="7" spans="1:16" s="134" customFormat="1" ht="14.5"/>
    <row r="8" spans="1:16" s="134" customFormat="1" ht="14.5">
      <c r="E8" s="140" t="s">
        <v>44</v>
      </c>
    </row>
    <row r="9" spans="1:16" s="134" customFormat="1" ht="14.5"/>
    <row r="10" spans="1:16" s="134" customFormat="1" ht="14.5"/>
    <row r="11" spans="1:16" s="134" customFormat="1" ht="14.5">
      <c r="L11" s="140" t="s">
        <v>46</v>
      </c>
    </row>
    <row r="12" spans="1:16" s="134" customFormat="1" ht="14.5"/>
    <row r="13" spans="1:16" s="134" customFormat="1" ht="14.5"/>
    <row r="14" spans="1:16" s="134" customFormat="1" ht="14.5">
      <c r="M14" s="134" t="s">
        <v>47</v>
      </c>
    </row>
    <row r="15" spans="1:16" s="134" customFormat="1" ht="14.5"/>
    <row r="16" spans="1:16" s="134" customFormat="1" ht="14.5"/>
    <row r="17" spans="5:8" s="134" customFormat="1" ht="14.5">
      <c r="H17" s="138"/>
    </row>
    <row r="18" spans="5:8" s="134" customFormat="1" ht="14.5">
      <c r="H18" s="138"/>
    </row>
    <row r="19" spans="5:8" s="134" customFormat="1" ht="14.5"/>
    <row r="20" spans="5:8" s="134" customFormat="1" ht="14.5"/>
    <row r="21" spans="5:8" s="134" customFormat="1" ht="14.5"/>
    <row r="22" spans="5:8" s="134" customFormat="1" ht="14.5">
      <c r="H22" s="138"/>
    </row>
    <row r="23" spans="5:8" s="134" customFormat="1" ht="14.5">
      <c r="H23" s="138"/>
    </row>
    <row r="24" spans="5:8" s="134" customFormat="1" ht="14.5"/>
    <row r="25" spans="5:8" s="134" customFormat="1" ht="14.5"/>
    <row r="26" spans="5:8" s="134" customFormat="1" ht="14.5"/>
    <row r="27" spans="5:8" s="134" customFormat="1" ht="14.5"/>
    <row r="28" spans="5:8" s="134" customFormat="1" ht="14.5"/>
    <row r="29" spans="5:8" s="134" customFormat="1" ht="14.5"/>
    <row r="30" spans="5:8" s="134" customFormat="1" ht="14.5"/>
    <row r="31" spans="5:8" s="134" customFormat="1" ht="14.5">
      <c r="E31" s="141" t="s">
        <v>45</v>
      </c>
    </row>
    <row r="32" spans="5:8" s="134" customFormat="1" ht="14.5"/>
    <row r="33" s="134" customFormat="1" ht="14.5"/>
    <row r="34" s="134" customFormat="1" ht="14.5"/>
    <row r="35" s="134" customFormat="1" ht="14.5"/>
    <row r="36" s="134" customFormat="1" ht="14.5"/>
    <row r="37" s="134" customFormat="1" ht="14.5"/>
    <row r="38" s="134" customFormat="1" ht="14.5"/>
    <row r="39" s="134" customFormat="1" ht="14.5"/>
  </sheetData>
  <sheetProtection sheet="1" objects="1" scenarios="1"/>
  <phoneticPr fontId="16" type="noConversion"/>
  <pageMargins left="0.45" right="0.45" top="0.5" bottom="0.5" header="0.3" footer="0.3"/>
  <pageSetup paperSize="9" scale="79" orientation="landscape" horizontalDpi="0" verticalDpi="0"/>
  <headerFoot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Line="0" autoPict="0" macro="[0]!topp">
                <anchor moveWithCells="1" sizeWithCells="1">
                  <from>
                    <xdr:col>15</xdr:col>
                    <xdr:colOff>495300</xdr:colOff>
                    <xdr:row>0</xdr:row>
                    <xdr:rowOff>127000</xdr:rowOff>
                  </from>
                  <to>
                    <xdr:col>16</xdr:col>
                    <xdr:colOff>546100</xdr:colOff>
                    <xdr:row>1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Dekningspunktanalyse</vt:lpstr>
      <vt:lpstr>Hjelp</vt:lpstr>
      <vt:lpstr>Dekningspunktanalyse!Utskriftsområde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Anne Berrefjord</cp:lastModifiedBy>
  <cp:lastPrinted>2015-10-18T20:34:49Z</cp:lastPrinted>
  <dcterms:created xsi:type="dcterms:W3CDTF">1998-01-18T01:43:45Z</dcterms:created>
  <dcterms:modified xsi:type="dcterms:W3CDTF">2018-06-26T12:38:59Z</dcterms:modified>
</cp:coreProperties>
</file>