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025" activeTab="6"/>
  </bookViews>
  <sheets>
    <sheet name="7.1" sheetId="1" r:id="rId1"/>
    <sheet name="7.2" sheetId="2" r:id="rId2"/>
    <sheet name="7.3" sheetId="3" r:id="rId3"/>
    <sheet name="7.4" sheetId="4" r:id="rId4"/>
    <sheet name="7.5" sheetId="5" r:id="rId5"/>
    <sheet name="7.6" sheetId="6" r:id="rId6"/>
    <sheet name="7.7" sheetId="7" r:id="rId7"/>
    <sheet name="Ark1" sheetId="8" r:id="rId8"/>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4" l="1"/>
  <c r="E33" i="6" l="1"/>
  <c r="D33" i="6"/>
  <c r="E18" i="6"/>
  <c r="E19" i="6" s="1"/>
  <c r="D18" i="6"/>
  <c r="D19" i="6" s="1"/>
  <c r="B32" i="5" l="1"/>
  <c r="C31" i="5"/>
  <c r="C32" i="5" s="1"/>
  <c r="B31" i="5"/>
  <c r="B30" i="5"/>
  <c r="C29" i="5"/>
  <c r="C30" i="5" s="1"/>
  <c r="B29" i="5"/>
  <c r="C24" i="5"/>
  <c r="C25" i="5" s="1"/>
  <c r="C39" i="5" s="1"/>
  <c r="B24" i="5"/>
  <c r="B25" i="5" s="1"/>
  <c r="B39" i="5" s="1"/>
  <c r="C15" i="5"/>
  <c r="C16" i="5" s="1"/>
  <c r="B15" i="5"/>
  <c r="B16" i="5" s="1"/>
  <c r="C36" i="5" l="1"/>
  <c r="C37" i="5" s="1"/>
  <c r="C34" i="5"/>
  <c r="C35" i="5" s="1"/>
  <c r="B36" i="5"/>
  <c r="B37" i="5" s="1"/>
  <c r="B34" i="5"/>
  <c r="B35" i="5" s="1"/>
  <c r="C48" i="4"/>
  <c r="B48" i="4"/>
  <c r="E37" i="4"/>
  <c r="E38" i="4"/>
  <c r="E39" i="4"/>
  <c r="E40" i="4"/>
  <c r="E42" i="4"/>
  <c r="E43" i="4"/>
  <c r="E44" i="4"/>
  <c r="E45" i="4"/>
  <c r="E36" i="4"/>
  <c r="D37" i="4"/>
  <c r="D38" i="4"/>
  <c r="D39" i="4"/>
  <c r="D40" i="4"/>
  <c r="D42" i="4"/>
  <c r="D43" i="4"/>
  <c r="D44" i="4"/>
  <c r="D45" i="4"/>
  <c r="D36" i="4"/>
  <c r="C45" i="4"/>
  <c r="B45" i="4"/>
  <c r="C40" i="4"/>
  <c r="B40" i="4"/>
  <c r="C39" i="4"/>
  <c r="B39" i="4"/>
  <c r="C31" i="4"/>
  <c r="B31" i="4"/>
  <c r="C27" i="4"/>
  <c r="C26" i="4"/>
  <c r="B26" i="4"/>
  <c r="C19" i="4"/>
  <c r="B19" i="4"/>
  <c r="C13" i="4"/>
  <c r="C14" i="4" s="1"/>
  <c r="B13" i="4"/>
  <c r="B14" i="4" s="1"/>
  <c r="C57" i="3" l="1"/>
  <c r="B57" i="3"/>
  <c r="C55" i="3"/>
  <c r="B55" i="3"/>
  <c r="C54" i="3"/>
  <c r="B54" i="3"/>
  <c r="C40" i="3"/>
  <c r="B40" i="3"/>
  <c r="C38" i="3"/>
  <c r="B38" i="3"/>
  <c r="C37" i="3"/>
  <c r="B37" i="3"/>
  <c r="C36" i="3"/>
  <c r="B36" i="3"/>
  <c r="C32" i="3"/>
  <c r="C34" i="3"/>
  <c r="B34" i="3"/>
  <c r="C33" i="3"/>
  <c r="B33" i="3"/>
  <c r="B32" i="3"/>
  <c r="C29" i="3"/>
  <c r="B29" i="3"/>
  <c r="C26" i="3"/>
  <c r="B26" i="3"/>
  <c r="C21" i="3"/>
  <c r="B21" i="3"/>
  <c r="C16" i="3"/>
  <c r="B16" i="3"/>
  <c r="C15" i="3"/>
  <c r="B15" i="3"/>
  <c r="B18" i="2"/>
  <c r="C18" i="2"/>
  <c r="D18" i="2"/>
  <c r="E18" i="2"/>
  <c r="D40" i="2" s="1"/>
  <c r="B29" i="2"/>
  <c r="B30" i="2" s="1"/>
  <c r="C29" i="2"/>
  <c r="D29" i="2"/>
  <c r="C30" i="2"/>
  <c r="C44" i="2" s="1"/>
  <c r="D30" i="2"/>
  <c r="D33" i="2"/>
  <c r="B40" i="2"/>
  <c r="C40" i="2"/>
  <c r="B41" i="2"/>
  <c r="C41" i="2"/>
  <c r="D41" i="2"/>
  <c r="B43" i="2"/>
  <c r="C43" i="2"/>
  <c r="D43" i="2"/>
  <c r="D44" i="2"/>
  <c r="D47" i="2"/>
  <c r="B80" i="1"/>
  <c r="B77" i="1"/>
  <c r="B69" i="1"/>
  <c r="B68" i="1"/>
  <c r="B56" i="1"/>
  <c r="B52" i="1"/>
  <c r="B65" i="1" s="1"/>
  <c r="B45" i="1"/>
  <c r="B44" i="1"/>
  <c r="B46" i="1" s="1"/>
  <c r="B40" i="1"/>
  <c r="B39" i="1"/>
  <c r="B50" i="1" s="1"/>
  <c r="B62" i="1" s="1"/>
  <c r="B34" i="1"/>
  <c r="B22" i="1"/>
  <c r="B25" i="1" s="1"/>
  <c r="B27" i="1" s="1"/>
  <c r="C16" i="1"/>
  <c r="B16" i="1"/>
  <c r="B31" i="1" s="1"/>
  <c r="C11" i="1"/>
  <c r="B11" i="1"/>
  <c r="D46" i="2" l="1"/>
  <c r="B44" i="2"/>
  <c r="B33" i="2"/>
  <c r="D35" i="2"/>
  <c r="C33" i="2"/>
  <c r="D45" i="2"/>
  <c r="B41" i="1"/>
  <c r="B59" i="1" s="1"/>
  <c r="B35" i="2" l="1"/>
  <c r="B47" i="2"/>
  <c r="B46" i="2"/>
  <c r="B45" i="2"/>
  <c r="C45" i="2"/>
  <c r="C35" i="2"/>
  <c r="C47" i="2"/>
  <c r="C46" i="2"/>
</calcChain>
</file>

<file path=xl/sharedStrings.xml><?xml version="1.0" encoding="utf-8"?>
<sst xmlns="http://schemas.openxmlformats.org/spreadsheetml/2006/main" count="199" uniqueCount="125">
  <si>
    <t>Balanse per 31.12</t>
  </si>
  <si>
    <t>Eiendeler:</t>
  </si>
  <si>
    <t>Anleggsmidler</t>
  </si>
  <si>
    <t>Omløpsmidler</t>
  </si>
  <si>
    <t>Sum eiendeler</t>
  </si>
  <si>
    <t>Egenkapital og gjeld:</t>
  </si>
  <si>
    <t xml:space="preserve">Egenkapital </t>
  </si>
  <si>
    <t>Gjeld</t>
  </si>
  <si>
    <t>Sum egenkapital og gjeld</t>
  </si>
  <si>
    <t>Resultat</t>
  </si>
  <si>
    <t>Driftsinntekter</t>
  </si>
  <si>
    <t>Driftskostnader</t>
  </si>
  <si>
    <t>Driftsresultat</t>
  </si>
  <si>
    <t xml:space="preserve"> + renteinntekter</t>
  </si>
  <si>
    <t xml:space="preserve"> - rentekostnader</t>
  </si>
  <si>
    <t>Resultat før skattekostnad</t>
  </si>
  <si>
    <t xml:space="preserve"> - skattekostnad</t>
  </si>
  <si>
    <t>Årsresultat</t>
  </si>
  <si>
    <t>a) Gjennomsnittlig totalkapital:</t>
  </si>
  <si>
    <t>c) Totalkapitalens avkastning:</t>
  </si>
  <si>
    <t>evt.</t>
  </si>
  <si>
    <t>e) Långivernes avkastning:</t>
  </si>
  <si>
    <t>Rentekostnader</t>
  </si>
  <si>
    <t xml:space="preserve"> fordi gjeldsrenten er mindre enn totalrentabiliteten.</t>
  </si>
  <si>
    <t>Lavt rentenivå, bedriften kan ha mye rentefri gjeld.</t>
  </si>
  <si>
    <t>Langvann spesialhandel AS</t>
  </si>
  <si>
    <t>Sun eiendeler</t>
  </si>
  <si>
    <t>Egenkapital</t>
  </si>
  <si>
    <t>Driftsinntekter:</t>
  </si>
  <si>
    <t>Salgsinntekter</t>
  </si>
  <si>
    <t>Driftskostnader:</t>
  </si>
  <si>
    <t>Varekostnad</t>
  </si>
  <si>
    <t>Lønnskostnader</t>
  </si>
  <si>
    <t>Avskrivninger</t>
  </si>
  <si>
    <t>Andre driftskostnader</t>
  </si>
  <si>
    <t>Sum driftskostnader</t>
  </si>
  <si>
    <t>Finansinntekter</t>
  </si>
  <si>
    <t>Finanskostnader</t>
  </si>
  <si>
    <t>Skattekostnad</t>
  </si>
  <si>
    <t>Årsoverskudd</t>
  </si>
  <si>
    <t>Gj.sn.totalkapital</t>
  </si>
  <si>
    <t>Gj.sn.egenkapital</t>
  </si>
  <si>
    <t>a) Bruttofortjeneste</t>
  </si>
  <si>
    <t>b) Driftsmargin</t>
  </si>
  <si>
    <t>c) Resultatgrad</t>
  </si>
  <si>
    <t>d) Totalrentabilitet</t>
  </si>
  <si>
    <t>e) EK-rentabilitet før skatt</t>
  </si>
  <si>
    <t>EIENDELER:</t>
  </si>
  <si>
    <t>Varebeholdning</t>
  </si>
  <si>
    <t>Andre omløpsmidler</t>
  </si>
  <si>
    <t>Sum omløpsmidler</t>
  </si>
  <si>
    <t>EGENKAPITAL OG GJELD</t>
  </si>
  <si>
    <t>Langsiktig gjeld</t>
  </si>
  <si>
    <t>Kortsiktig gjeld</t>
  </si>
  <si>
    <t>Hovedposter i balansen til Slettfjell AS per 31.12 2012 og 2013:</t>
  </si>
  <si>
    <t>Sum langsiktig kapital</t>
  </si>
  <si>
    <t>Langsiktig kapital</t>
  </si>
  <si>
    <t xml:space="preserve"> -anleggsmidler</t>
  </si>
  <si>
    <t>Arbeidskapital</t>
  </si>
  <si>
    <t>Alle tall i hele tusen kr</t>
  </si>
  <si>
    <t xml:space="preserve"> - kortsiktig gjeld</t>
  </si>
  <si>
    <t>AK i % av varelageret</t>
  </si>
  <si>
    <t>Per 31.12</t>
  </si>
  <si>
    <t>Totalkapital</t>
  </si>
  <si>
    <t>Egenkapitalprosenten</t>
  </si>
  <si>
    <t xml:space="preserve">Tara AS </t>
  </si>
  <si>
    <t>Likviditetsgrad 1</t>
  </si>
  <si>
    <t>Likviditetsgrad 2</t>
  </si>
  <si>
    <t>Tall i hele tusen kr</t>
  </si>
  <si>
    <t>Endring</t>
  </si>
  <si>
    <t>Endring i %</t>
  </si>
  <si>
    <t>Egenkapitalprosent</t>
  </si>
  <si>
    <t>EIENDELER</t>
  </si>
  <si>
    <t>Omløpsmidler:</t>
  </si>
  <si>
    <t>Kundefordringer</t>
  </si>
  <si>
    <t>Bankinnskudd</t>
  </si>
  <si>
    <t>Kortsiktig gjeld:</t>
  </si>
  <si>
    <t>Leverandørgjeld</t>
  </si>
  <si>
    <t>Annen kortsiktig gjeld</t>
  </si>
  <si>
    <t>Sum kortsiktig gjeld</t>
  </si>
  <si>
    <t>Nøkkeltall per 31.12</t>
  </si>
  <si>
    <t>Arbeidskapital (AK)</t>
  </si>
  <si>
    <t>AK i % av varebeholdning</t>
  </si>
  <si>
    <t>Finansieringsgrad 1</t>
  </si>
  <si>
    <t>Finansieringsgrad 1 i %</t>
  </si>
  <si>
    <t>Likviditetsgrad 1 i %</t>
  </si>
  <si>
    <t>Likviditetsgrad 2 i %</t>
  </si>
  <si>
    <t xml:space="preserve">er 50,6 % </t>
  </si>
  <si>
    <t>Eks. A</t>
  </si>
  <si>
    <t>Saldobalanse per 31.12</t>
  </si>
  <si>
    <t>Eks.B</t>
  </si>
  <si>
    <t>1.</t>
  </si>
  <si>
    <t>A</t>
  </si>
  <si>
    <t>B</t>
  </si>
  <si>
    <t>AN/(EK + LG)</t>
  </si>
  <si>
    <t>a)</t>
  </si>
  <si>
    <t>b)</t>
  </si>
  <si>
    <t>c)</t>
  </si>
  <si>
    <t>d)</t>
  </si>
  <si>
    <t>e)</t>
  </si>
  <si>
    <t>b) Arbeidskapitalen</t>
  </si>
  <si>
    <t>Løsningsforslag oppgave 7.1</t>
  </si>
  <si>
    <t xml:space="preserve">   Resultat før skattekostnad</t>
  </si>
  <si>
    <t>+ Rentekostnader</t>
  </si>
  <si>
    <t xml:space="preserve">   Driftsresultat</t>
  </si>
  <si>
    <t>+ Renteinntekter</t>
  </si>
  <si>
    <t>d)Egenkapitalens avkastning før skatt:</t>
  </si>
  <si>
    <t>Egenkapitalens avkastning etter skatt</t>
  </si>
  <si>
    <t>b) Gjennomsnittlig egenkapital:</t>
  </si>
  <si>
    <t>f) Totalkapitalens rentabilitet:</t>
  </si>
  <si>
    <t>Egenkapitalens rentab. etter skatt:</t>
  </si>
  <si>
    <t>g) Egenkapitalens rentab. før skatt:</t>
  </si>
  <si>
    <t>h) Gjennomsnittsgjeld:</t>
  </si>
  <si>
    <t>Gjennomsnittlig  gjeldsrente</t>
  </si>
  <si>
    <t>i) Egenkapitalens rentabilitet er større enn totalrentabiliteten</t>
  </si>
  <si>
    <t>j) Driftsmarginen:</t>
  </si>
  <si>
    <t>k) Resultatgraden:</t>
  </si>
  <si>
    <t>Løsningsforslag oppgave 7.2</t>
  </si>
  <si>
    <t>1. Nøkkeltall</t>
  </si>
  <si>
    <t>Løsningsforslag oppgave 7.3</t>
  </si>
  <si>
    <t>Løsningsforslag oppgave 7.4</t>
  </si>
  <si>
    <t>Sara AS</t>
  </si>
  <si>
    <t xml:space="preserve">Løsningsforslag oppgave 7.5 </t>
  </si>
  <si>
    <t>Løsningsforslag oppgave 7.6</t>
  </si>
  <si>
    <t>Løsningsforslag oppgave 7.7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</si>
</sst>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
    <numFmt numFmtId="165" formatCode="0.0"/>
    <numFmt numFmtId="167" formatCode="_ * #,##0_ ;_ * \-#,##0_ ;_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3" fillId="2" borderId="1" xfId="0" applyFont="1" applyFill="1" applyBorder="1"/>
    <xf numFmtId="0" fontId="2" fillId="2" borderId="2" xfId="0" applyFont="1" applyFill="1" applyBorder="1"/>
    <xf numFmtId="0" fontId="2" fillId="2" borderId="3" xfId="0" applyFont="1" applyFill="1" applyBorder="1"/>
    <xf numFmtId="0" fontId="0" fillId="2" borderId="4" xfId="0" applyFill="1" applyBorder="1"/>
    <xf numFmtId="0" fontId="0" fillId="2" borderId="0" xfId="0" applyFill="1" applyBorder="1"/>
    <xf numFmtId="0" fontId="0" fillId="2" borderId="5" xfId="0" applyFill="1" applyBorder="1"/>
    <xf numFmtId="3" fontId="0" fillId="2" borderId="0" xfId="0" applyNumberFormat="1" applyFill="1" applyBorder="1"/>
    <xf numFmtId="3" fontId="0" fillId="2" borderId="5" xfId="0" applyNumberFormat="1" applyFill="1" applyBorder="1"/>
    <xf numFmtId="3" fontId="0" fillId="2" borderId="6" xfId="0" applyNumberFormat="1" applyFill="1" applyBorder="1"/>
    <xf numFmtId="3" fontId="0" fillId="2" borderId="7" xfId="0" applyNumberFormat="1" applyFill="1" applyBorder="1"/>
    <xf numFmtId="3" fontId="0" fillId="2" borderId="8" xfId="0" applyNumberFormat="1" applyFill="1" applyBorder="1"/>
    <xf numFmtId="3" fontId="0" fillId="2" borderId="9" xfId="0" applyNumberFormat="1" applyFill="1" applyBorder="1"/>
    <xf numFmtId="0" fontId="0" fillId="2" borderId="4" xfId="0" quotePrefix="1" applyFill="1" applyBorder="1" applyAlignment="1">
      <alignment horizontal="left"/>
    </xf>
    <xf numFmtId="0" fontId="0" fillId="2" borderId="10" xfId="0" applyFill="1" applyBorder="1"/>
    <xf numFmtId="0" fontId="0" fillId="2" borderId="6" xfId="0" applyFill="1" applyBorder="1"/>
    <xf numFmtId="0" fontId="0" fillId="2" borderId="7" xfId="0" applyFill="1" applyBorder="1"/>
    <xf numFmtId="0" fontId="3" fillId="2" borderId="10" xfId="0" applyFont="1" applyFill="1" applyBorder="1"/>
    <xf numFmtId="0" fontId="3" fillId="2" borderId="7" xfId="0" applyFont="1" applyFill="1" applyBorder="1"/>
    <xf numFmtId="3" fontId="0" fillId="2" borderId="7" xfId="0" applyNumberFormat="1" applyFont="1" applyFill="1" applyBorder="1"/>
    <xf numFmtId="3" fontId="0" fillId="0" borderId="0" xfId="0" applyNumberFormat="1"/>
    <xf numFmtId="3" fontId="0" fillId="0" borderId="6" xfId="0" applyNumberFormat="1" applyBorder="1"/>
    <xf numFmtId="3" fontId="0" fillId="0" borderId="11" xfId="0" applyNumberFormat="1" applyBorder="1"/>
    <xf numFmtId="164" fontId="0" fillId="0" borderId="0" xfId="1" applyNumberFormat="1" applyFont="1"/>
    <xf numFmtId="0" fontId="2" fillId="0" borderId="0" xfId="0" applyFont="1"/>
    <xf numFmtId="0" fontId="2" fillId="2" borderId="0" xfId="0" applyFont="1" applyFill="1"/>
    <xf numFmtId="0" fontId="0" fillId="2" borderId="0" xfId="0" applyFill="1"/>
    <xf numFmtId="0" fontId="4" fillId="2" borderId="0" xfId="0" applyFont="1" applyFill="1"/>
    <xf numFmtId="0" fontId="2" fillId="2" borderId="0" xfId="0" applyFont="1" applyFill="1" applyAlignment="1"/>
    <xf numFmtId="0" fontId="2" fillId="2" borderId="0" xfId="0" applyFont="1" applyFill="1" applyAlignment="1">
      <alignment horizontal="right"/>
    </xf>
    <xf numFmtId="0" fontId="0" fillId="2" borderId="0" xfId="0" applyFill="1" applyAlignment="1"/>
    <xf numFmtId="3" fontId="0" fillId="2" borderId="0" xfId="0" applyNumberFormat="1" applyFill="1" applyAlignment="1"/>
    <xf numFmtId="3" fontId="0" fillId="2" borderId="0" xfId="0" applyNumberFormat="1" applyFill="1"/>
    <xf numFmtId="3" fontId="0" fillId="2" borderId="6" xfId="0" applyNumberFormat="1" applyFill="1" applyBorder="1" applyAlignment="1"/>
    <xf numFmtId="3" fontId="0" fillId="2" borderId="11" xfId="0" applyNumberFormat="1" applyFill="1" applyBorder="1" applyAlignment="1"/>
    <xf numFmtId="3" fontId="0" fillId="2" borderId="11" xfId="0" applyNumberFormat="1" applyFill="1" applyBorder="1"/>
    <xf numFmtId="3" fontId="2" fillId="2" borderId="0" xfId="0" applyNumberFormat="1" applyFont="1" applyFill="1" applyAlignment="1"/>
    <xf numFmtId="0" fontId="0" fillId="2" borderId="0" xfId="0" quotePrefix="1" applyFill="1" applyAlignment="1">
      <alignment horizontal="left"/>
    </xf>
    <xf numFmtId="3" fontId="0" fillId="2" borderId="0" xfId="0" applyNumberFormat="1" applyFill="1" applyBorder="1" applyAlignment="1"/>
    <xf numFmtId="0" fontId="0" fillId="2" borderId="6" xfId="0" applyFill="1" applyBorder="1" applyAlignment="1"/>
    <xf numFmtId="0" fontId="2" fillId="0" borderId="0" xfId="0" applyFont="1" applyAlignment="1">
      <alignment horizontal="center"/>
    </xf>
    <xf numFmtId="164" fontId="0" fillId="0" borderId="0" xfId="1" applyNumberFormat="1" applyFont="1" applyAlignment="1">
      <alignment horizontal="center"/>
    </xf>
    <xf numFmtId="0" fontId="3" fillId="2" borderId="12" xfId="0" applyFont="1" applyFill="1" applyBorder="1"/>
    <xf numFmtId="0" fontId="2" fillId="2" borderId="11" xfId="0" applyFont="1" applyFill="1" applyBorder="1"/>
    <xf numFmtId="0" fontId="2" fillId="2" borderId="13" xfId="0" applyFont="1" applyFill="1" applyBorder="1"/>
    <xf numFmtId="0" fontId="5" fillId="2" borderId="4" xfId="0" applyFont="1" applyFill="1" applyBorder="1"/>
    <xf numFmtId="0" fontId="2" fillId="2" borderId="0" xfId="0" applyFont="1" applyFill="1" applyBorder="1"/>
    <xf numFmtId="0" fontId="2" fillId="2" borderId="5" xfId="0" applyFont="1" applyFill="1" applyBorder="1"/>
    <xf numFmtId="0" fontId="2" fillId="2" borderId="4" xfId="0" applyFont="1" applyFill="1" applyBorder="1"/>
    <xf numFmtId="3" fontId="2" fillId="2" borderId="0" xfId="0" applyNumberFormat="1" applyFont="1" applyFill="1" applyBorder="1"/>
    <xf numFmtId="3" fontId="2" fillId="2" borderId="5" xfId="0" applyNumberFormat="1" applyFont="1" applyFill="1" applyBorder="1"/>
    <xf numFmtId="3" fontId="2" fillId="2" borderId="6" xfId="0" applyNumberFormat="1" applyFont="1" applyFill="1" applyBorder="1"/>
    <xf numFmtId="3" fontId="2" fillId="2" borderId="7" xfId="0" applyNumberFormat="1" applyFont="1" applyFill="1" applyBorder="1"/>
    <xf numFmtId="3" fontId="0" fillId="2" borderId="13" xfId="0" applyNumberFormat="1" applyFill="1" applyBorder="1"/>
    <xf numFmtId="0" fontId="2" fillId="2" borderId="4" xfId="0" quotePrefix="1" applyFont="1" applyFill="1" applyBorder="1" applyAlignment="1">
      <alignment horizontal="left"/>
    </xf>
    <xf numFmtId="0" fontId="0" fillId="0" borderId="6" xfId="0" applyBorder="1"/>
    <xf numFmtId="3" fontId="2" fillId="2" borderId="14" xfId="0" applyNumberFormat="1" applyFont="1" applyFill="1" applyBorder="1" applyAlignment="1">
      <alignment horizontal="center"/>
    </xf>
    <xf numFmtId="0" fontId="0" fillId="0" borderId="8" xfId="0" applyBorder="1"/>
    <xf numFmtId="3" fontId="0" fillId="0" borderId="8" xfId="0" applyNumberFormat="1" applyBorder="1"/>
    <xf numFmtId="164" fontId="0" fillId="0" borderId="15" xfId="1" applyNumberFormat="1" applyFont="1" applyBorder="1"/>
    <xf numFmtId="16" fontId="2" fillId="0" borderId="0" xfId="0" applyNumberFormat="1" applyFont="1"/>
    <xf numFmtId="0" fontId="0" fillId="0" borderId="0" xfId="0" applyAlignment="1">
      <alignment horizontal="center"/>
    </xf>
    <xf numFmtId="16" fontId="0" fillId="0" borderId="0" xfId="0" quotePrefix="1" applyNumberFormat="1" applyAlignment="1">
      <alignment horizontal="left"/>
    </xf>
    <xf numFmtId="3" fontId="0" fillId="0" borderId="0" xfId="0" applyNumberFormat="1" applyBorder="1"/>
    <xf numFmtId="0" fontId="0" fillId="0" borderId="0" xfId="0" applyBorder="1"/>
    <xf numFmtId="9" fontId="0" fillId="0" borderId="0" xfId="1" applyFont="1"/>
    <xf numFmtId="14" fontId="2" fillId="0" borderId="0" xfId="0" applyNumberFormat="1" applyFont="1"/>
    <xf numFmtId="0" fontId="0" fillId="0" borderId="0" xfId="0" applyAlignment="1">
      <alignment horizontal="left"/>
    </xf>
    <xf numFmtId="9" fontId="0" fillId="0" borderId="6" xfId="1" applyFont="1" applyBorder="1"/>
    <xf numFmtId="0" fontId="0" fillId="0" borderId="12"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9" fontId="0" fillId="0" borderId="0" xfId="1" applyFont="1" applyAlignment="1">
      <alignment horizontal="center"/>
    </xf>
    <xf numFmtId="3" fontId="0" fillId="0" borderId="10" xfId="0" applyNumberFormat="1" applyBorder="1" applyAlignment="1">
      <alignment horizontal="center"/>
    </xf>
    <xf numFmtId="9" fontId="0" fillId="0" borderId="6" xfId="1" applyFont="1" applyBorder="1" applyAlignment="1">
      <alignment horizontal="center"/>
    </xf>
    <xf numFmtId="3" fontId="0" fillId="0" borderId="12" xfId="0" applyNumberFormat="1" applyBorder="1" applyAlignment="1">
      <alignment horizontal="center"/>
    </xf>
    <xf numFmtId="9" fontId="0" fillId="0" borderId="11" xfId="1" applyFont="1" applyBorder="1" applyAlignment="1">
      <alignment horizontal="center"/>
    </xf>
    <xf numFmtId="0" fontId="2" fillId="0" borderId="0" xfId="0" applyFont="1" applyAlignment="1">
      <alignment horizontal="left"/>
    </xf>
    <xf numFmtId="3" fontId="2" fillId="2" borderId="11" xfId="0" applyNumberFormat="1" applyFont="1" applyFill="1" applyBorder="1"/>
    <xf numFmtId="3" fontId="2" fillId="2" borderId="13" xfId="0" applyNumberFormat="1" applyFont="1" applyFill="1" applyBorder="1"/>
    <xf numFmtId="2" fontId="0" fillId="0" borderId="0" xfId="0" applyNumberFormat="1"/>
    <xf numFmtId="2" fontId="0" fillId="0" borderId="0" xfId="1" applyNumberFormat="1" applyFont="1"/>
    <xf numFmtId="0" fontId="0" fillId="2" borderId="14" xfId="0" applyFill="1" applyBorder="1"/>
    <xf numFmtId="3" fontId="0" fillId="2" borderId="14" xfId="0" applyNumberFormat="1" applyFill="1" applyBorder="1"/>
    <xf numFmtId="165" fontId="0" fillId="0" borderId="0" xfId="0" applyNumberFormat="1" applyAlignment="1">
      <alignment horizontal="center"/>
    </xf>
    <xf numFmtId="3" fontId="0" fillId="0" borderId="0" xfId="0" applyNumberFormat="1" applyAlignment="1">
      <alignment horizontal="center"/>
    </xf>
    <xf numFmtId="0" fontId="0" fillId="2" borderId="14" xfId="0" applyFill="1" applyBorder="1" applyAlignment="1">
      <alignment horizontal="center"/>
    </xf>
    <xf numFmtId="0" fontId="0" fillId="2" borderId="6" xfId="0" applyFill="1" applyBorder="1" applyAlignment="1">
      <alignment horizontal="center"/>
    </xf>
    <xf numFmtId="0" fontId="2" fillId="0" borderId="0" xfId="0" quotePrefix="1" applyFont="1" applyAlignment="1">
      <alignment horizontal="left"/>
    </xf>
    <xf numFmtId="0" fontId="0" fillId="0" borderId="0" xfId="0" quotePrefix="1" applyAlignment="1">
      <alignment horizontal="left"/>
    </xf>
    <xf numFmtId="0" fontId="0" fillId="2" borderId="0" xfId="0" applyFont="1" applyFill="1"/>
    <xf numFmtId="167" fontId="0" fillId="0" borderId="0" xfId="2" applyNumberFormat="1" applyFont="1" applyAlignment="1">
      <alignment horizontal="center"/>
    </xf>
    <xf numFmtId="16" fontId="2" fillId="0" borderId="0" xfId="0" quotePrefix="1" applyNumberFormat="1" applyFont="1" applyAlignment="1">
      <alignment horizontal="left"/>
    </xf>
  </cellXfs>
  <cellStyles count="3">
    <cellStyle name="Komma" xfId="2" builtinId="3"/>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95249</xdr:colOff>
      <xdr:row>2</xdr:row>
      <xdr:rowOff>161924</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19399" cy="542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48</xdr:row>
      <xdr:rowOff>85724</xdr:rowOff>
    </xdr:from>
    <xdr:to>
      <xdr:col>7</xdr:col>
      <xdr:colOff>76199</xdr:colOff>
      <xdr:row>61</xdr:row>
      <xdr:rowOff>47625</xdr:rowOff>
    </xdr:to>
    <xdr:sp macro="" textlink="">
      <xdr:nvSpPr>
        <xdr:cNvPr id="2" name="TekstSylinder 1"/>
        <xdr:cNvSpPr txBox="1"/>
      </xdr:nvSpPr>
      <xdr:spPr>
        <a:xfrm>
          <a:off x="0" y="9324974"/>
          <a:ext cx="6315074" cy="2438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2. Kommentarer til lønnsomhetsutviklingen i 3-årsperioden:</a:t>
          </a:r>
        </a:p>
        <a:p>
          <a:endParaRPr lang="nb-NO" sz="1100"/>
        </a:p>
        <a:p>
          <a:r>
            <a:rPr lang="nb-NO" sz="1100"/>
            <a:t>2011:</a:t>
          </a:r>
          <a:r>
            <a:rPr lang="nb-NO" sz="1100" baseline="0"/>
            <a:t> N</a:t>
          </a:r>
          <a:r>
            <a:rPr lang="nb-NO" sz="1100"/>
            <a:t>økkeltallene for lønnsomhet i % av omsetningen ser tilfredsstillende ut. Totalrentabiliteten og egenkapitalrentabiliteten ser</a:t>
          </a:r>
          <a:r>
            <a:rPr lang="nb-NO" sz="1100" baseline="0"/>
            <a:t> svake ut. Vanskelig å  vurdere uten kunnskap til risiko og bransjetall.</a:t>
          </a:r>
        </a:p>
        <a:p>
          <a:endParaRPr lang="nb-NO" sz="1100" baseline="0"/>
        </a:p>
        <a:p>
          <a:r>
            <a:rPr lang="nb-NO" sz="1100" baseline="0"/>
            <a:t>2012: Alle nøkkeltallene har forverret seg. Egenkapitalrentabiliteten er lavere enn totalrentabiliteten. Det betyr at gjennomsnittlig gjeldsrente er større enn totalrentabiliteten. Det regnes som svært ugunstig.</a:t>
          </a:r>
        </a:p>
        <a:p>
          <a:endParaRPr lang="nb-NO" sz="1100" baseline="0"/>
        </a:p>
        <a:p>
          <a:r>
            <a:rPr lang="nb-NO" sz="1100" baseline="0"/>
            <a:t>2013: Lønnsomheten har forbedret seg kraftig. Alle nøkkeltallene har gått kraftig opp, både i forhold til året før og 2011. Vi ser at omsetningen har økt.  Det samme har  bruttofortjenesten. Samtidig er både anleggsmidlene og omløpsmidlene, og dermed totalkapitalen redusert. Egenkapitalen har økt og gjelden har gått kraftig ned. Mer effektiv bruk av kapitalen, reduserte rentekostnader kombinert med omsetningsøkning ligger bak den gode utviklingen.</a:t>
          </a:r>
          <a:endParaRPr lang="nb-NO" sz="1100"/>
        </a:p>
      </xdr:txBody>
    </xdr:sp>
    <xdr:clientData/>
  </xdr:twoCellAnchor>
  <xdr:twoCellAnchor editAs="oneCell">
    <xdr:from>
      <xdr:col>0</xdr:col>
      <xdr:colOff>0</xdr:colOff>
      <xdr:row>0</xdr:row>
      <xdr:rowOff>0</xdr:rowOff>
    </xdr:from>
    <xdr:to>
      <xdr:col>2</xdr:col>
      <xdr:colOff>95249</xdr:colOff>
      <xdr:row>2</xdr:row>
      <xdr:rowOff>161924</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24124" cy="542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238124</xdr:colOff>
      <xdr:row>25</xdr:row>
      <xdr:rowOff>47625</xdr:rowOff>
    </xdr:from>
    <xdr:to>
      <xdr:col>7</xdr:col>
      <xdr:colOff>19050</xdr:colOff>
      <xdr:row>29</xdr:row>
      <xdr:rowOff>57150</xdr:rowOff>
    </xdr:to>
    <xdr:sp macro="" textlink="">
      <xdr:nvSpPr>
        <xdr:cNvPr id="3" name="TekstSylinder 2"/>
        <xdr:cNvSpPr txBox="1"/>
      </xdr:nvSpPr>
      <xdr:spPr>
        <a:xfrm>
          <a:off x="3428999" y="3914775"/>
          <a:ext cx="2828926"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Vi ser at alle anleggsmidlene er langsiktig finansiert siden den langsiktige kapitalen er større enn</a:t>
          </a:r>
          <a:r>
            <a:rPr lang="nb-NO" sz="1100" baseline="0"/>
            <a:t> anleggsmidlene.</a:t>
          </a:r>
          <a:endParaRPr lang="nb-NO" sz="1100"/>
        </a:p>
      </xdr:txBody>
    </xdr:sp>
    <xdr:clientData/>
  </xdr:twoCellAnchor>
  <xdr:twoCellAnchor>
    <xdr:from>
      <xdr:col>3</xdr:col>
      <xdr:colOff>209550</xdr:colOff>
      <xdr:row>37</xdr:row>
      <xdr:rowOff>114300</xdr:rowOff>
    </xdr:from>
    <xdr:to>
      <xdr:col>7</xdr:col>
      <xdr:colOff>190500</xdr:colOff>
      <xdr:row>40</xdr:row>
      <xdr:rowOff>142876</xdr:rowOff>
    </xdr:to>
    <xdr:sp macro="" textlink="">
      <xdr:nvSpPr>
        <xdr:cNvPr id="4" name="TekstSylinder 3"/>
        <xdr:cNvSpPr txBox="1"/>
      </xdr:nvSpPr>
      <xdr:spPr>
        <a:xfrm>
          <a:off x="3400425" y="6305550"/>
          <a:ext cx="3028950"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Arbeidskapitalen bør utgjøre minst 50 % av varelageret. Dette</a:t>
          </a:r>
          <a:r>
            <a:rPr lang="nb-NO" sz="1100" baseline="0"/>
            <a:t> kravet er innfridd i slutten av året, men ikke i begynnelsen.</a:t>
          </a:r>
          <a:endParaRPr lang="nb-NO" sz="1100"/>
        </a:p>
      </xdr:txBody>
    </xdr:sp>
    <xdr:clientData/>
  </xdr:twoCellAnchor>
  <xdr:twoCellAnchor>
    <xdr:from>
      <xdr:col>0</xdr:col>
      <xdr:colOff>66675</xdr:colOff>
      <xdr:row>41</xdr:row>
      <xdr:rowOff>142874</xdr:rowOff>
    </xdr:from>
    <xdr:to>
      <xdr:col>7</xdr:col>
      <xdr:colOff>200025</xdr:colOff>
      <xdr:row>50</xdr:row>
      <xdr:rowOff>0</xdr:rowOff>
    </xdr:to>
    <xdr:sp macro="" textlink="">
      <xdr:nvSpPr>
        <xdr:cNvPr id="5" name="TekstSylinder 4"/>
        <xdr:cNvSpPr txBox="1"/>
      </xdr:nvSpPr>
      <xdr:spPr>
        <a:xfrm>
          <a:off x="66675" y="7134224"/>
          <a:ext cx="6372225" cy="1571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AK = EK + LG - AM.  I 2013 har egenkapitalen økt med 200, den langsiktige gjelden er redusert med 100 og anleggsmidlene er redusert med 200.   </a:t>
          </a:r>
        </a:p>
        <a:p>
          <a:pPr marL="0" marR="0" indent="0" defTabSz="914400" eaLnBrk="1" fontAlgn="auto" latinLnBrk="0" hangingPunct="1">
            <a:lnSpc>
              <a:spcPct val="100000"/>
            </a:lnSpc>
            <a:spcBef>
              <a:spcPts val="0"/>
            </a:spcBef>
            <a:spcAft>
              <a:spcPts val="0"/>
            </a:spcAft>
            <a:buClrTx/>
            <a:buSzTx/>
            <a:buFontTx/>
            <a:buNone/>
            <a:tabLst/>
            <a:defRPr/>
          </a:pPr>
          <a:r>
            <a:rPr lang="nb-NO" sz="1100"/>
            <a:t>Endringen</a:t>
          </a:r>
          <a:r>
            <a:rPr lang="nb-NO" sz="1100" baseline="0"/>
            <a:t> i arbeidskapital ( </a:t>
          </a:r>
          <a:r>
            <a:rPr lang="nb-NO" sz="1100" baseline="0">
              <a:solidFill>
                <a:schemeClr val="dk1"/>
              </a:solidFill>
              <a:effectLst/>
              <a:latin typeface="+mn-lt"/>
              <a:ea typeface="+mn-ea"/>
              <a:cs typeface="+mn-cs"/>
            </a:rPr>
            <a:t>∆ AK) = ∆ EK + ∆ LG - ∆ AM = 200 - 100 - (- 200) = 300</a:t>
          </a:r>
        </a:p>
        <a:p>
          <a:pPr marL="0" marR="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Arbeidskapitalen har økt fordi egenkapitalen har økt og anleggsmidlene er redusert. Siden den langsiktige gjelden er redusert, blir nettovirkningen av endringene 300.</a:t>
          </a:r>
        </a:p>
        <a:p>
          <a:pPr marL="0" marR="0" indent="0" defTabSz="914400" eaLnBrk="1" fontAlgn="auto" latinLnBrk="0" hangingPunct="1">
            <a:lnSpc>
              <a:spcPct val="100000"/>
            </a:lnSpc>
            <a:spcBef>
              <a:spcPts val="0"/>
            </a:spcBef>
            <a:spcAft>
              <a:spcPts val="0"/>
            </a:spcAft>
            <a:buClrTx/>
            <a:buSzTx/>
            <a:buFontTx/>
            <a:buNone/>
            <a:tabLst/>
            <a:defRPr/>
          </a:pPr>
          <a:endParaRPr lang="nb-NO">
            <a:effectLst/>
          </a:endParaRPr>
        </a:p>
        <a:p>
          <a:r>
            <a:rPr lang="nb-NO" sz="1100"/>
            <a:t>AK = OM - KG.  ∆ AK = ∆</a:t>
          </a:r>
          <a:r>
            <a:rPr lang="nb-NO" sz="1100" baseline="0"/>
            <a:t> OM - ∆ KG = - 100 - (-400) = 300</a:t>
          </a:r>
        </a:p>
        <a:p>
          <a:r>
            <a:rPr lang="nb-NO" sz="1100" baseline="0"/>
            <a:t>Arbeidskapitalen har økt fordi reduksjonen i den kortsiktige gjelden er  300 større enn reduksjonen i omløpsmidler.</a:t>
          </a:r>
          <a:endParaRPr lang="nb-NO" sz="1100"/>
        </a:p>
      </xdr:txBody>
    </xdr:sp>
    <xdr:clientData/>
  </xdr:twoCellAnchor>
  <xdr:twoCellAnchor>
    <xdr:from>
      <xdr:col>3</xdr:col>
      <xdr:colOff>238125</xdr:colOff>
      <xdr:row>53</xdr:row>
      <xdr:rowOff>9525</xdr:rowOff>
    </xdr:from>
    <xdr:to>
      <xdr:col>5</xdr:col>
      <xdr:colOff>323850</xdr:colOff>
      <xdr:row>55</xdr:row>
      <xdr:rowOff>19051</xdr:rowOff>
    </xdr:to>
    <xdr:sp macro="" textlink="">
      <xdr:nvSpPr>
        <xdr:cNvPr id="6" name="TekstSylinder 5"/>
        <xdr:cNvSpPr txBox="1"/>
      </xdr:nvSpPr>
      <xdr:spPr>
        <a:xfrm>
          <a:off x="3429000" y="9286875"/>
          <a:ext cx="1609725" cy="390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UB</a:t>
          </a:r>
          <a:r>
            <a:rPr lang="nb-NO" sz="1100" baseline="0"/>
            <a:t> i 2012 er IB i 2013</a:t>
          </a:r>
          <a:endParaRPr lang="nb-NO" sz="1100"/>
        </a:p>
      </xdr:txBody>
    </xdr:sp>
    <xdr:clientData/>
  </xdr:twoCellAnchor>
  <xdr:twoCellAnchor>
    <xdr:from>
      <xdr:col>3</xdr:col>
      <xdr:colOff>257175</xdr:colOff>
      <xdr:row>56</xdr:row>
      <xdr:rowOff>28574</xdr:rowOff>
    </xdr:from>
    <xdr:to>
      <xdr:col>7</xdr:col>
      <xdr:colOff>0</xdr:colOff>
      <xdr:row>60</xdr:row>
      <xdr:rowOff>152400</xdr:rowOff>
    </xdr:to>
    <xdr:sp macro="" textlink="">
      <xdr:nvSpPr>
        <xdr:cNvPr id="7" name="TekstSylinder 6"/>
        <xdr:cNvSpPr txBox="1"/>
      </xdr:nvSpPr>
      <xdr:spPr>
        <a:xfrm>
          <a:off x="3448050" y="9877424"/>
          <a:ext cx="2790825" cy="885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Egenkapitalprosenten gir uttrykk for bedriftens evne til å tåle tap</a:t>
          </a:r>
          <a:r>
            <a:rPr lang="nb-NO" sz="1100" baseline="0"/>
            <a:t>. Det vil si hvor stor del av totalkapitalen som kan gå tapt før det går ut over kreditorene.</a:t>
          </a:r>
          <a:endParaRPr lang="nb-NO" sz="1100"/>
        </a:p>
      </xdr:txBody>
    </xdr:sp>
    <xdr:clientData/>
  </xdr:twoCellAnchor>
  <xdr:twoCellAnchor editAs="oneCell">
    <xdr:from>
      <xdr:col>0</xdr:col>
      <xdr:colOff>0</xdr:colOff>
      <xdr:row>0</xdr:row>
      <xdr:rowOff>0</xdr:rowOff>
    </xdr:from>
    <xdr:to>
      <xdr:col>1</xdr:col>
      <xdr:colOff>590549</xdr:colOff>
      <xdr:row>2</xdr:row>
      <xdr:rowOff>161924</xdr:rowOff>
    </xdr:to>
    <xdr:pic>
      <xdr:nvPicPr>
        <xdr:cNvPr id="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57424" cy="542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76201</xdr:colOff>
      <xdr:row>20</xdr:row>
      <xdr:rowOff>85725</xdr:rowOff>
    </xdr:from>
    <xdr:to>
      <xdr:col>4</xdr:col>
      <xdr:colOff>28575</xdr:colOff>
      <xdr:row>22</xdr:row>
      <xdr:rowOff>161925</xdr:rowOff>
    </xdr:to>
    <xdr:sp macro="" textlink="">
      <xdr:nvSpPr>
        <xdr:cNvPr id="2" name="TekstSylinder 1"/>
        <xdr:cNvSpPr txBox="1"/>
      </xdr:nvSpPr>
      <xdr:spPr>
        <a:xfrm>
          <a:off x="76201" y="3000375"/>
          <a:ext cx="3800474"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aseline="0"/>
            <a:t>a) </a:t>
          </a:r>
          <a:r>
            <a:rPr lang="nb-NO" sz="1100"/>
            <a:t> Med likviditet forstår vi</a:t>
          </a:r>
          <a:r>
            <a:rPr lang="nb-NO" sz="1100" baseline="0"/>
            <a:t> evnen til å betale gjeld etter hvert som den forfaller.</a:t>
          </a:r>
          <a:endParaRPr lang="nb-NO" sz="1100"/>
        </a:p>
      </xdr:txBody>
    </xdr:sp>
    <xdr:clientData/>
  </xdr:twoCellAnchor>
  <xdr:twoCellAnchor>
    <xdr:from>
      <xdr:col>3</xdr:col>
      <xdr:colOff>133350</xdr:colOff>
      <xdr:row>23</xdr:row>
      <xdr:rowOff>47625</xdr:rowOff>
    </xdr:from>
    <xdr:to>
      <xdr:col>8</xdr:col>
      <xdr:colOff>28575</xdr:colOff>
      <xdr:row>30</xdr:row>
      <xdr:rowOff>9525</xdr:rowOff>
    </xdr:to>
    <xdr:sp macro="" textlink="">
      <xdr:nvSpPr>
        <xdr:cNvPr id="3" name="TekstSylinder 2"/>
        <xdr:cNvSpPr txBox="1"/>
      </xdr:nvSpPr>
      <xdr:spPr>
        <a:xfrm>
          <a:off x="3219450" y="3533775"/>
          <a:ext cx="37052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Normene for likviditetsgrad 1 er 200 % og</a:t>
          </a:r>
          <a:r>
            <a:rPr lang="nb-NO" sz="1100" baseline="0"/>
            <a:t> for likviditetsgrad 2 100 %.</a:t>
          </a:r>
        </a:p>
        <a:p>
          <a:r>
            <a:rPr lang="nb-NO" sz="1100"/>
            <a:t>Tara</a:t>
          </a:r>
          <a:r>
            <a:rPr lang="nb-NO" sz="1100" baseline="0"/>
            <a:t> AS ligger under disse normene, og nøkkeltallene har forverret seg gjennom året. </a:t>
          </a:r>
        </a:p>
        <a:p>
          <a:r>
            <a:rPr lang="nb-NO" sz="1100" baseline="0"/>
            <a:t>Det er mange andre forhold enn disse nøkkeltallene som sier noe om bedriftens likviditetssituasjon.</a:t>
          </a:r>
          <a:endParaRPr lang="nb-NO" sz="1100"/>
        </a:p>
      </xdr:txBody>
    </xdr:sp>
    <xdr:clientData/>
  </xdr:twoCellAnchor>
  <xdr:twoCellAnchor>
    <xdr:from>
      <xdr:col>5</xdr:col>
      <xdr:colOff>180975</xdr:colOff>
      <xdr:row>33</xdr:row>
      <xdr:rowOff>47624</xdr:rowOff>
    </xdr:from>
    <xdr:to>
      <xdr:col>7</xdr:col>
      <xdr:colOff>381000</xdr:colOff>
      <xdr:row>44</xdr:row>
      <xdr:rowOff>171449</xdr:rowOff>
    </xdr:to>
    <xdr:sp macro="" textlink="">
      <xdr:nvSpPr>
        <xdr:cNvPr id="4" name="TekstSylinder 3"/>
        <xdr:cNvSpPr txBox="1"/>
      </xdr:nvSpPr>
      <xdr:spPr>
        <a:xfrm>
          <a:off x="4791075" y="5438774"/>
          <a:ext cx="1724025" cy="227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Forverringen i bedriftens likviditet skyldes</a:t>
          </a:r>
          <a:r>
            <a:rPr lang="nb-NO" sz="1100" baseline="0"/>
            <a:t> at den har økt anleggsmidlene med 400 uten å sørge for langsiktig finansiering. Langsiktig kapital er redusert med 50.</a:t>
          </a:r>
        </a:p>
        <a:p>
          <a:r>
            <a:rPr lang="nb-NO" sz="1100" baseline="0"/>
            <a:t>AK = EK + LG - AM </a:t>
          </a:r>
        </a:p>
        <a:p>
          <a:r>
            <a:rPr lang="nb-NO" sz="1100" baseline="0"/>
            <a:t>Endring:</a:t>
          </a:r>
        </a:p>
        <a:p>
          <a:r>
            <a:rPr lang="nb-NO" sz="1100" baseline="0"/>
            <a:t>∆AK =∆EK + ∆LG - ∆ AM</a:t>
          </a:r>
        </a:p>
        <a:p>
          <a:r>
            <a:rPr lang="nb-NO" sz="1100" baseline="0"/>
            <a:t>- 450 = 0 - 50 - 400</a:t>
          </a:r>
          <a:endParaRPr lang="nb-NO" sz="1100"/>
        </a:p>
      </xdr:txBody>
    </xdr:sp>
    <xdr:clientData/>
  </xdr:twoCellAnchor>
  <xdr:twoCellAnchor>
    <xdr:from>
      <xdr:col>3</xdr:col>
      <xdr:colOff>219075</xdr:colOff>
      <xdr:row>46</xdr:row>
      <xdr:rowOff>104775</xdr:rowOff>
    </xdr:from>
    <xdr:to>
      <xdr:col>8</xdr:col>
      <xdr:colOff>28575</xdr:colOff>
      <xdr:row>48</xdr:row>
      <xdr:rowOff>171450</xdr:rowOff>
    </xdr:to>
    <xdr:sp macro="" textlink="">
      <xdr:nvSpPr>
        <xdr:cNvPr id="5" name="TekstSylinder 4"/>
        <xdr:cNvSpPr txBox="1"/>
      </xdr:nvSpPr>
      <xdr:spPr>
        <a:xfrm>
          <a:off x="3305175" y="8029575"/>
          <a:ext cx="36195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Egenkapitalprosenten har</a:t>
          </a:r>
          <a:r>
            <a:rPr lang="nb-NO" sz="1100" baseline="0"/>
            <a:t> økt selv om egenkapitalen i kr er uforandret. Grunn: Totalkapitalen har gått ned.</a:t>
          </a:r>
          <a:endParaRPr lang="nb-NO" sz="1100"/>
        </a:p>
      </xdr:txBody>
    </xdr:sp>
    <xdr:clientData/>
  </xdr:twoCellAnchor>
  <xdr:twoCellAnchor editAs="oneCell">
    <xdr:from>
      <xdr:col>0</xdr:col>
      <xdr:colOff>0</xdr:colOff>
      <xdr:row>0</xdr:row>
      <xdr:rowOff>0</xdr:rowOff>
    </xdr:from>
    <xdr:to>
      <xdr:col>1</xdr:col>
      <xdr:colOff>695324</xdr:colOff>
      <xdr:row>2</xdr:row>
      <xdr:rowOff>161924</xdr:rowOff>
    </xdr:to>
    <xdr:pic>
      <xdr:nvPicPr>
        <xdr:cNvPr id="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57424" cy="542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390525</xdr:colOff>
      <xdr:row>18</xdr:row>
      <xdr:rowOff>38100</xdr:rowOff>
    </xdr:from>
    <xdr:to>
      <xdr:col>9</xdr:col>
      <xdr:colOff>257174</xdr:colOff>
      <xdr:row>40</xdr:row>
      <xdr:rowOff>57149</xdr:rowOff>
    </xdr:to>
    <xdr:sp macro="" textlink="">
      <xdr:nvSpPr>
        <xdr:cNvPr id="2" name="TekstSylinder 1"/>
        <xdr:cNvSpPr txBox="1"/>
      </xdr:nvSpPr>
      <xdr:spPr>
        <a:xfrm>
          <a:off x="3476625" y="2562225"/>
          <a:ext cx="4438649" cy="4210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Hvordan</a:t>
          </a:r>
          <a:r>
            <a:rPr lang="nb-NO" sz="1100" baseline="0"/>
            <a:t> er anleggsmidlene finansiert?</a:t>
          </a:r>
        </a:p>
        <a:p>
          <a:endParaRPr lang="nb-NO" sz="1100" baseline="0"/>
        </a:p>
        <a:p>
          <a:r>
            <a:rPr lang="nb-NO" sz="1100" baseline="0"/>
            <a:t>Minstekravet til finansiering er at  anleggsmidlene er langsiktig finansiert. Dette kravet er innfridd siden arbeidskapitalen er positiv.</a:t>
          </a:r>
        </a:p>
        <a:p>
          <a:r>
            <a:rPr lang="nb-NO" sz="1100" baseline="0"/>
            <a:t>Arbeidskapitalen bør utgjøre minst 50 % av varebeholdningen. Den utgjør 74 % i slutten av året. Dette er tilfredsstillende.</a:t>
          </a:r>
        </a:p>
        <a:p>
          <a:endParaRPr lang="nb-NO" sz="1100" baseline="0"/>
        </a:p>
        <a:p>
          <a:r>
            <a:rPr lang="nb-NO" sz="1100" baseline="0"/>
            <a:t>Finansieringsgrad 1: AN/(EK + LG) viser forholdet mellom anleggsmidler og langsiktig kapital. Dette tallet bør være &lt; 1 (eller &lt; 100 %). En finansieringsgrad på 49,4 % betyr at 49,4 % av den langsiktige kapitalen er brukt til å finansiere anleggsmidler.  Da er 50,6 % igjen til å finansiere omløpsmidler.</a:t>
          </a:r>
        </a:p>
        <a:p>
          <a:endParaRPr lang="nb-NO" sz="1100" baseline="0"/>
        </a:p>
        <a:p>
          <a:r>
            <a:rPr lang="nb-NO" sz="1100" baseline="0"/>
            <a:t>Likviditetsgrad 1 og 2 er er noe under den tradisjonelle  normen på 200 % og 100 %, men over gjennomsnittet av norske bedrifter (1,3 i 2011). Utviklingen er positiv. Siden arbeidskapitalen i % av varebeholdningen er høyere enn det tradisjonelle kravet, konkluderer vi med at likviditeten er tilfredsstillende.</a:t>
          </a:r>
        </a:p>
        <a:p>
          <a:endParaRPr lang="nb-NO" sz="1100" baseline="0"/>
        </a:p>
        <a:p>
          <a:r>
            <a:rPr lang="nb-NO" sz="1100" baseline="0"/>
            <a:t>Soliditet:</a:t>
          </a:r>
        </a:p>
        <a:p>
          <a:r>
            <a:rPr lang="nb-NO" sz="1100" baseline="0"/>
            <a:t>Egenkapitalen har økt, både i kroner og %. Hvorvidt bedriften er tilstrekkelig solid avhenger av risiko. Denne kjenner vi ikke. Under forutsetning av middels risiko, ser dette bra ut.</a:t>
          </a:r>
        </a:p>
        <a:p>
          <a:endParaRPr lang="nb-NO" sz="1100" baseline="0"/>
        </a:p>
        <a:p>
          <a:endParaRPr lang="nb-NO" sz="1100" baseline="0"/>
        </a:p>
        <a:p>
          <a:endParaRPr lang="nb-NO" sz="1100"/>
        </a:p>
      </xdr:txBody>
    </xdr:sp>
    <xdr:clientData/>
  </xdr:twoCellAnchor>
  <xdr:twoCellAnchor editAs="oneCell">
    <xdr:from>
      <xdr:col>0</xdr:col>
      <xdr:colOff>0</xdr:colOff>
      <xdr:row>0</xdr:row>
      <xdr:rowOff>0</xdr:rowOff>
    </xdr:from>
    <xdr:to>
      <xdr:col>1</xdr:col>
      <xdr:colOff>695324</xdr:colOff>
      <xdr:row>2</xdr:row>
      <xdr:rowOff>161924</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57424" cy="542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20</xdr:row>
      <xdr:rowOff>133350</xdr:rowOff>
    </xdr:from>
    <xdr:to>
      <xdr:col>5</xdr:col>
      <xdr:colOff>657225</xdr:colOff>
      <xdr:row>30</xdr:row>
      <xdr:rowOff>76200</xdr:rowOff>
    </xdr:to>
    <xdr:sp macro="" textlink="">
      <xdr:nvSpPr>
        <xdr:cNvPr id="2" name="TekstSylinder 1"/>
        <xdr:cNvSpPr txBox="1"/>
      </xdr:nvSpPr>
      <xdr:spPr>
        <a:xfrm>
          <a:off x="0" y="2990850"/>
          <a:ext cx="5124450"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a)</a:t>
          </a:r>
        </a:p>
        <a:p>
          <a:r>
            <a:rPr lang="nb-NO" sz="1100"/>
            <a:t>Finansieringsgrad</a:t>
          </a:r>
          <a:r>
            <a:rPr lang="nb-NO" sz="1100" baseline="0"/>
            <a:t> 1 er forholdet mellom anleggsmidler og langsiktig kapital: AN/(EK +LG). Dersom forholdstallet &lt; 1 (tilsv. &lt; 100 %) er alle anleggsmidlene langsiktig finansiert.  Den langsiktige kapitalen er større enn anleggsmidlene. Bedriften har en positiv arbeidskapital.</a:t>
          </a:r>
        </a:p>
        <a:p>
          <a:endParaRPr lang="nb-NO" sz="1100" baseline="0"/>
        </a:p>
        <a:p>
          <a:r>
            <a:rPr lang="nb-NO" sz="1100"/>
            <a:t>Bedrift A tilfredsstiller kravet om at alle anleggsmidlene er langsiktig finansiert. 71 % av LK går med til å finansiere AN. 29 % finansierer</a:t>
          </a:r>
          <a:r>
            <a:rPr lang="nb-NO" sz="1100" baseline="0"/>
            <a:t> OM. Hvorvidt dette er tilfredsstillende avhenger av størrelsen på OM totalt, varebeholdningen og den kortsiktige gjelden.</a:t>
          </a:r>
          <a:endParaRPr lang="nb-NO" sz="1100"/>
        </a:p>
      </xdr:txBody>
    </xdr:sp>
    <xdr:clientData/>
  </xdr:twoCellAnchor>
  <xdr:twoCellAnchor>
    <xdr:from>
      <xdr:col>0</xdr:col>
      <xdr:colOff>142876</xdr:colOff>
      <xdr:row>33</xdr:row>
      <xdr:rowOff>171450</xdr:rowOff>
    </xdr:from>
    <xdr:to>
      <xdr:col>7</xdr:col>
      <xdr:colOff>1</xdr:colOff>
      <xdr:row>38</xdr:row>
      <xdr:rowOff>171450</xdr:rowOff>
    </xdr:to>
    <xdr:sp macro="" textlink="">
      <xdr:nvSpPr>
        <xdr:cNvPr id="3" name="TekstSylinder 2"/>
        <xdr:cNvSpPr txBox="1"/>
      </xdr:nvSpPr>
      <xdr:spPr>
        <a:xfrm>
          <a:off x="142876" y="5314950"/>
          <a:ext cx="54483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Bedrift A som</a:t>
          </a:r>
          <a:r>
            <a:rPr lang="nb-NO" sz="1100" baseline="0"/>
            <a:t> har en finansieringsgrad 1 som er &lt; 1 har positiv arbeidskapital.</a:t>
          </a:r>
        </a:p>
        <a:p>
          <a:endParaRPr lang="nb-NO" sz="1100" baseline="0"/>
        </a:p>
        <a:p>
          <a:r>
            <a:rPr lang="nb-NO" sz="1100" baseline="0"/>
            <a:t>Bedrift B som har en finansieringsgrad 1 som er &gt; 1 har negativ arbeidskapital. I denne bedriften er den langsiktige kapitalen mindre enn anleggsmidlene.</a:t>
          </a:r>
          <a:endParaRPr lang="nb-NO" sz="1100"/>
        </a:p>
      </xdr:txBody>
    </xdr:sp>
    <xdr:clientData/>
  </xdr:twoCellAnchor>
  <xdr:twoCellAnchor editAs="oneCell">
    <xdr:from>
      <xdr:col>0</xdr:col>
      <xdr:colOff>0</xdr:colOff>
      <xdr:row>0</xdr:row>
      <xdr:rowOff>0</xdr:rowOff>
    </xdr:from>
    <xdr:to>
      <xdr:col>2</xdr:col>
      <xdr:colOff>76199</xdr:colOff>
      <xdr:row>2</xdr:row>
      <xdr:rowOff>161924</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57424" cy="5429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5</xdr:row>
      <xdr:rowOff>123825</xdr:rowOff>
    </xdr:from>
    <xdr:to>
      <xdr:col>11</xdr:col>
      <xdr:colOff>257175</xdr:colOff>
      <xdr:row>24</xdr:row>
      <xdr:rowOff>9525</xdr:rowOff>
    </xdr:to>
    <xdr:sp macro="" textlink="">
      <xdr:nvSpPr>
        <xdr:cNvPr id="2" name="TekstSylinder 1"/>
        <xdr:cNvSpPr txBox="1"/>
      </xdr:nvSpPr>
      <xdr:spPr>
        <a:xfrm>
          <a:off x="123825" y="504825"/>
          <a:ext cx="8515350"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Alle de tre bedriftene har en totalkapital</a:t>
          </a:r>
          <a:r>
            <a:rPr lang="nb-NO" sz="1100" baseline="0"/>
            <a:t> på 10 000. Blokkene som representerer hovedgruppene i balansen har rett størrelse i forhold til hverandre.</a:t>
          </a:r>
        </a:p>
        <a:p>
          <a:endParaRPr lang="nb-NO" sz="1100" baseline="0"/>
        </a:p>
        <a:p>
          <a:r>
            <a:rPr lang="nb-NO" sz="1100" b="1"/>
            <a:t>Bedrift</a:t>
          </a:r>
          <a:r>
            <a:rPr lang="nb-NO" sz="1100" b="1" baseline="0"/>
            <a:t> A:</a:t>
          </a:r>
          <a:r>
            <a:rPr lang="nb-NO" sz="1100" baseline="0"/>
            <a:t>  AN = EK + LG.  Langsiktig kapital dekker akkurat anleggsmidlene. Finansieringsgrad 1 = 1.  Minstekravet til finansiering av anleggsmidler er oppfylt, men arbeidskapitalen er 0. Omløpsmidlene er i sin helhet finansiert av kortsiktig gjeld. Vi ser av figuren at likviditetsgrad 1 er 1 (100 %) - halvparten av normen. Likviditesgrad 2 er 2000/6000 = 0,33 (33 %) - en tredel av normen. Egenkapitalprosenten er 20 %. I underkant av de krav man pleier å stille, men </a:t>
          </a:r>
          <a:r>
            <a:rPr lang="nb-NO" sz="1100" i="1" baseline="0"/>
            <a:t>kan</a:t>
          </a:r>
          <a:r>
            <a:rPr lang="nb-NO" sz="1100" baseline="0"/>
            <a:t> være akseptabelt.</a:t>
          </a:r>
        </a:p>
        <a:p>
          <a:endParaRPr lang="nb-NO" sz="1100" baseline="0"/>
        </a:p>
        <a:p>
          <a:r>
            <a:rPr lang="nb-NO" sz="1100" b="1" baseline="0"/>
            <a:t>Bedrift B: </a:t>
          </a:r>
          <a:r>
            <a:rPr lang="nb-NO" sz="1100" b="0" baseline="0"/>
            <a:t>Vi ser av figuren at langsiktig kapital dekker anleggsmidlene og halvparten av varebeholdningen. Det kravet vi normalt stiller til størrelsen på arbeidskapitalen er innfridd.</a:t>
          </a:r>
        </a:p>
        <a:p>
          <a:r>
            <a:rPr lang="nb-NO" sz="1100" b="0" baseline="0"/>
            <a:t>Likviditetsgrad 1 er 1,5 (150  %) og likviditetsgrad 2 er 0,5 (50 %).  Hvis varene ligger lenge på lager, kan bedriften få problemer med likviditeten. Likviditetsgrad 2 er langt under normen. Egenkapitalen på 30 % er tilfredsstillende dersom risikoen er lav.</a:t>
          </a:r>
        </a:p>
        <a:p>
          <a:endParaRPr lang="nb-NO" sz="1100" b="0" baseline="0"/>
        </a:p>
        <a:p>
          <a:r>
            <a:rPr lang="nb-NO" sz="1100" b="1" baseline="0"/>
            <a:t>Bedrift C: </a:t>
          </a:r>
          <a:r>
            <a:rPr lang="nb-NO" sz="1100" b="0" baseline="0"/>
            <a:t>Her får vi tydelig illustrert at </a:t>
          </a:r>
          <a:r>
            <a:rPr lang="nb-NO" sz="1100" b="1" baseline="0"/>
            <a:t>hele </a:t>
          </a:r>
          <a:r>
            <a:rPr lang="nb-NO" sz="1100" b="0" baseline="0"/>
            <a:t>varebeholdningen må være langsiktig finansiert dersom likviditetsgrad 2 skal være 1 (100 %). Kravene vi stiller til de ulike nøkkeltallene er altså ikke helt konsistente. Vi finner ved enkel hoderegning ut at finansieringsgrad 1 er 0,5 (veldig bra), at langsiktig lagerfinansiering er 100 % (veldig bra), at likviditetsgrad 1 er 3 (300 %, veldig bra), at likviditetsgrad 2 er 1 (100 %) og akkurat dekker "kravet" og at egenkapitalandelen på 50 %  tyder på at bedriften er svært solid. Vi kjenner ikke risikoen.</a:t>
          </a:r>
        </a:p>
        <a:p>
          <a:endParaRPr lang="nb-NO" sz="1100" b="0" baseline="0"/>
        </a:p>
        <a:p>
          <a:r>
            <a:rPr lang="nb-NO" sz="1100" b="0" baseline="0"/>
            <a:t>I læreboka har vi vært inne på flere forhold som bør trekkes inn når vi vurderer likviditeten til en bedrift, bl.a. ubenyttet kassekreditt. Vi kan derfor ikke trekke  sikre konklusjoner om bedriftens evne til å nedbetale gjeld ut fra likviditetsgradene alene.</a:t>
          </a:r>
          <a:endParaRPr lang="nb-NO" sz="1100" b="0"/>
        </a:p>
      </xdr:txBody>
    </xdr:sp>
    <xdr:clientData/>
  </xdr:twoCellAnchor>
  <xdr:twoCellAnchor editAs="oneCell">
    <xdr:from>
      <xdr:col>0</xdr:col>
      <xdr:colOff>0</xdr:colOff>
      <xdr:row>0</xdr:row>
      <xdr:rowOff>0</xdr:rowOff>
    </xdr:from>
    <xdr:to>
      <xdr:col>2</xdr:col>
      <xdr:colOff>733424</xdr:colOff>
      <xdr:row>2</xdr:row>
      <xdr:rowOff>161924</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57424" cy="54292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80"/>
  <sheetViews>
    <sheetView topLeftCell="A7" workbookViewId="0">
      <selection activeCell="G78" sqref="G78"/>
    </sheetView>
  </sheetViews>
  <sheetFormatPr baseColWidth="10" defaultRowHeight="15" x14ac:dyDescent="0.25"/>
  <cols>
    <col min="1" max="1" width="29.42578125" bestFit="1" customWidth="1"/>
  </cols>
  <sheetData>
    <row r="5" spans="1:3" x14ac:dyDescent="0.25">
      <c r="A5" s="89" t="s">
        <v>101</v>
      </c>
    </row>
    <row r="7" spans="1:3" ht="18.75" x14ac:dyDescent="0.3">
      <c r="A7" s="1" t="s">
        <v>0</v>
      </c>
      <c r="B7" s="2">
        <v>2013</v>
      </c>
      <c r="C7" s="3">
        <v>2012</v>
      </c>
    </row>
    <row r="8" spans="1:3" x14ac:dyDescent="0.25">
      <c r="A8" s="4" t="s">
        <v>1</v>
      </c>
      <c r="B8" s="5"/>
      <c r="C8" s="6"/>
    </row>
    <row r="9" spans="1:3" x14ac:dyDescent="0.25">
      <c r="A9" s="4" t="s">
        <v>2</v>
      </c>
      <c r="B9" s="7">
        <v>4000</v>
      </c>
      <c r="C9" s="8">
        <v>3650</v>
      </c>
    </row>
    <row r="10" spans="1:3" x14ac:dyDescent="0.25">
      <c r="A10" s="4" t="s">
        <v>3</v>
      </c>
      <c r="B10" s="9">
        <v>1400</v>
      </c>
      <c r="C10" s="10">
        <v>1550</v>
      </c>
    </row>
    <row r="11" spans="1:3" ht="15.75" thickBot="1" x14ac:dyDescent="0.3">
      <c r="A11" s="4" t="s">
        <v>4</v>
      </c>
      <c r="B11" s="11">
        <f>SUM(B9:B10)</f>
        <v>5400</v>
      </c>
      <c r="C11" s="12">
        <f>SUM(C9:C10)</f>
        <v>5200</v>
      </c>
    </row>
    <row r="12" spans="1:3" ht="15.75" thickTop="1" x14ac:dyDescent="0.25">
      <c r="A12" s="4"/>
      <c r="B12" s="7"/>
      <c r="C12" s="8"/>
    </row>
    <row r="13" spans="1:3" x14ac:dyDescent="0.25">
      <c r="A13" s="13" t="s">
        <v>5</v>
      </c>
      <c r="B13" s="7"/>
      <c r="C13" s="8"/>
    </row>
    <row r="14" spans="1:3" x14ac:dyDescent="0.25">
      <c r="A14" s="4" t="s">
        <v>6</v>
      </c>
      <c r="B14" s="7">
        <v>1920</v>
      </c>
      <c r="C14" s="8">
        <v>1500</v>
      </c>
    </row>
    <row r="15" spans="1:3" x14ac:dyDescent="0.25">
      <c r="A15" s="4" t="s">
        <v>7</v>
      </c>
      <c r="B15" s="9">
        <v>3480</v>
      </c>
      <c r="C15" s="10">
        <v>3700</v>
      </c>
    </row>
    <row r="16" spans="1:3" ht="15.75" thickBot="1" x14ac:dyDescent="0.3">
      <c r="A16" s="4" t="s">
        <v>8</v>
      </c>
      <c r="B16" s="11">
        <f>SUM(B14:B15)</f>
        <v>5400</v>
      </c>
      <c r="C16" s="12">
        <f>SUM(C14:C15)</f>
        <v>5200</v>
      </c>
    </row>
    <row r="17" spans="1:3" ht="15.75" thickTop="1" x14ac:dyDescent="0.25">
      <c r="A17" s="14"/>
      <c r="B17" s="15"/>
      <c r="C17" s="16"/>
    </row>
    <row r="19" spans="1:3" ht="18.75" x14ac:dyDescent="0.3">
      <c r="A19" s="17" t="s">
        <v>9</v>
      </c>
      <c r="B19" s="18">
        <v>2013</v>
      </c>
    </row>
    <row r="20" spans="1:3" x14ac:dyDescent="0.25">
      <c r="A20" s="4" t="s">
        <v>10</v>
      </c>
      <c r="B20" s="8">
        <v>10000</v>
      </c>
    </row>
    <row r="21" spans="1:3" x14ac:dyDescent="0.25">
      <c r="A21" s="4" t="s">
        <v>11</v>
      </c>
      <c r="B21" s="10">
        <v>9380</v>
      </c>
    </row>
    <row r="22" spans="1:3" x14ac:dyDescent="0.25">
      <c r="A22" s="4" t="s">
        <v>12</v>
      </c>
      <c r="B22" s="8">
        <f>B20-B21</f>
        <v>620</v>
      </c>
    </row>
    <row r="23" spans="1:3" x14ac:dyDescent="0.25">
      <c r="A23" s="13" t="s">
        <v>13</v>
      </c>
      <c r="B23" s="8">
        <v>20</v>
      </c>
    </row>
    <row r="24" spans="1:3" x14ac:dyDescent="0.25">
      <c r="A24" s="4" t="s">
        <v>14</v>
      </c>
      <c r="B24" s="10">
        <v>80</v>
      </c>
    </row>
    <row r="25" spans="1:3" x14ac:dyDescent="0.25">
      <c r="A25" s="4" t="s">
        <v>15</v>
      </c>
      <c r="B25" s="8">
        <f>B22+B23-B24</f>
        <v>560</v>
      </c>
    </row>
    <row r="26" spans="1:3" x14ac:dyDescent="0.25">
      <c r="A26" s="4" t="s">
        <v>16</v>
      </c>
      <c r="B26" s="19">
        <v>140</v>
      </c>
    </row>
    <row r="27" spans="1:3" ht="15.75" thickBot="1" x14ac:dyDescent="0.3">
      <c r="A27" s="4" t="s">
        <v>17</v>
      </c>
      <c r="B27" s="12">
        <f>B25-B26</f>
        <v>420</v>
      </c>
    </row>
    <row r="28" spans="1:3" ht="15.75" thickTop="1" x14ac:dyDescent="0.25">
      <c r="A28" s="14"/>
      <c r="B28" s="16"/>
    </row>
    <row r="31" spans="1:3" x14ac:dyDescent="0.25">
      <c r="A31" s="5" t="s">
        <v>18</v>
      </c>
      <c r="B31">
        <f>(B16+C16)/2</f>
        <v>5300</v>
      </c>
    </row>
    <row r="32" spans="1:3" x14ac:dyDescent="0.25">
      <c r="A32" s="5"/>
    </row>
    <row r="34" spans="1:2" x14ac:dyDescent="0.25">
      <c r="A34" s="90" t="s">
        <v>108</v>
      </c>
      <c r="B34">
        <f>(B14+C14)/2</f>
        <v>1710</v>
      </c>
    </row>
    <row r="35" spans="1:2" x14ac:dyDescent="0.25">
      <c r="A35" s="90"/>
    </row>
    <row r="37" spans="1:2" x14ac:dyDescent="0.25">
      <c r="A37" t="s">
        <v>19</v>
      </c>
    </row>
    <row r="39" spans="1:2" x14ac:dyDescent="0.25">
      <c r="A39" s="90" t="s">
        <v>102</v>
      </c>
      <c r="B39" s="20">
        <f>B25</f>
        <v>560</v>
      </c>
    </row>
    <row r="40" spans="1:2" x14ac:dyDescent="0.25">
      <c r="A40" s="90" t="s">
        <v>103</v>
      </c>
      <c r="B40" s="21">
        <f>B24</f>
        <v>80</v>
      </c>
    </row>
    <row r="41" spans="1:2" x14ac:dyDescent="0.25">
      <c r="B41" s="22">
        <f>SUM(B39:B40)</f>
        <v>640</v>
      </c>
    </row>
    <row r="42" spans="1:2" x14ac:dyDescent="0.25">
      <c r="A42" t="s">
        <v>20</v>
      </c>
    </row>
    <row r="44" spans="1:2" x14ac:dyDescent="0.25">
      <c r="A44" s="90" t="s">
        <v>104</v>
      </c>
      <c r="B44" s="20">
        <f>B22</f>
        <v>620</v>
      </c>
    </row>
    <row r="45" spans="1:2" x14ac:dyDescent="0.25">
      <c r="A45" s="90" t="s">
        <v>105</v>
      </c>
      <c r="B45" s="21">
        <f>B23</f>
        <v>20</v>
      </c>
    </row>
    <row r="46" spans="1:2" x14ac:dyDescent="0.25">
      <c r="B46" s="22">
        <f>SUM(B44:B45)</f>
        <v>640</v>
      </c>
    </row>
    <row r="48" spans="1:2" x14ac:dyDescent="0.25">
      <c r="A48" s="90" t="s">
        <v>106</v>
      </c>
    </row>
    <row r="49" spans="1:2" x14ac:dyDescent="0.25">
      <c r="A49" s="90"/>
    </row>
    <row r="50" spans="1:2" x14ac:dyDescent="0.25">
      <c r="A50" t="s">
        <v>15</v>
      </c>
      <c r="B50" s="20">
        <f>B39</f>
        <v>560</v>
      </c>
    </row>
    <row r="52" spans="1:2" x14ac:dyDescent="0.25">
      <c r="A52" s="90" t="s">
        <v>107</v>
      </c>
      <c r="B52" s="20">
        <f>B27</f>
        <v>420</v>
      </c>
    </row>
    <row r="55" spans="1:2" x14ac:dyDescent="0.25">
      <c r="A55" t="s">
        <v>21</v>
      </c>
    </row>
    <row r="56" spans="1:2" x14ac:dyDescent="0.25">
      <c r="A56" t="s">
        <v>22</v>
      </c>
      <c r="B56" s="20">
        <f>B24</f>
        <v>80</v>
      </c>
    </row>
    <row r="57" spans="1:2" x14ac:dyDescent="0.25">
      <c r="B57" s="20"/>
    </row>
    <row r="59" spans="1:2" x14ac:dyDescent="0.25">
      <c r="A59" s="90" t="s">
        <v>109</v>
      </c>
      <c r="B59" s="23">
        <f>B41/B31</f>
        <v>0.12075471698113208</v>
      </c>
    </row>
    <row r="62" spans="1:2" x14ac:dyDescent="0.25">
      <c r="A62" s="90" t="s">
        <v>111</v>
      </c>
      <c r="B62" s="23">
        <f>B50/B34</f>
        <v>0.32748538011695905</v>
      </c>
    </row>
    <row r="65" spans="1:2" x14ac:dyDescent="0.25">
      <c r="A65" s="90" t="s">
        <v>110</v>
      </c>
      <c r="B65" s="23">
        <f>B52/B34</f>
        <v>0.24561403508771928</v>
      </c>
    </row>
    <row r="68" spans="1:2" x14ac:dyDescent="0.25">
      <c r="A68" s="90" t="s">
        <v>112</v>
      </c>
      <c r="B68">
        <f>(B15+C15)/2</f>
        <v>3590</v>
      </c>
    </row>
    <row r="69" spans="1:2" x14ac:dyDescent="0.25">
      <c r="A69" s="90" t="s">
        <v>113</v>
      </c>
      <c r="B69" s="23">
        <f>B56/B68</f>
        <v>2.2284122562674095E-2</v>
      </c>
    </row>
    <row r="70" spans="1:2" x14ac:dyDescent="0.25">
      <c r="A70" t="s">
        <v>24</v>
      </c>
      <c r="B70" s="20"/>
    </row>
    <row r="71" spans="1:2" x14ac:dyDescent="0.25">
      <c r="B71" s="20"/>
    </row>
    <row r="73" spans="1:2" x14ac:dyDescent="0.25">
      <c r="A73" s="90" t="s">
        <v>114</v>
      </c>
    </row>
    <row r="74" spans="1:2" x14ac:dyDescent="0.25">
      <c r="A74" t="s">
        <v>23</v>
      </c>
    </row>
    <row r="77" spans="1:2" x14ac:dyDescent="0.25">
      <c r="A77" s="90" t="s">
        <v>115</v>
      </c>
      <c r="B77" s="23">
        <f>B22/B20</f>
        <v>6.2E-2</v>
      </c>
    </row>
    <row r="80" spans="1:2" x14ac:dyDescent="0.25">
      <c r="A80" s="90" t="s">
        <v>116</v>
      </c>
      <c r="B80" s="23">
        <f>B41/B20</f>
        <v>6.4000000000000001E-2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47"/>
  <sheetViews>
    <sheetView topLeftCell="A43" workbookViewId="0">
      <selection activeCell="A37" sqref="A37"/>
    </sheetView>
  </sheetViews>
  <sheetFormatPr baseColWidth="10" defaultRowHeight="15" x14ac:dyDescent="0.25"/>
  <cols>
    <col min="1" max="1" width="25" bestFit="1" customWidth="1"/>
  </cols>
  <sheetData>
    <row r="5" spans="1:5" x14ac:dyDescent="0.25">
      <c r="A5" s="89" t="s">
        <v>117</v>
      </c>
    </row>
    <row r="6" spans="1:5" x14ac:dyDescent="0.25">
      <c r="A6" s="89"/>
    </row>
    <row r="7" spans="1:5" x14ac:dyDescent="0.25">
      <c r="A7" s="91" t="s">
        <v>25</v>
      </c>
      <c r="B7" s="26"/>
      <c r="C7" s="26"/>
      <c r="D7" s="26"/>
      <c r="E7" s="26"/>
    </row>
    <row r="8" spans="1:5" x14ac:dyDescent="0.25">
      <c r="A8" s="26"/>
      <c r="B8" s="26"/>
      <c r="C8" s="26"/>
      <c r="D8" s="26"/>
      <c r="E8" s="26"/>
    </row>
    <row r="9" spans="1:5" ht="18.75" x14ac:dyDescent="0.3">
      <c r="A9" s="27" t="s">
        <v>0</v>
      </c>
      <c r="B9" s="28">
        <v>2013</v>
      </c>
      <c r="C9" s="28">
        <v>2012</v>
      </c>
      <c r="D9" s="28">
        <v>2011</v>
      </c>
      <c r="E9" s="29">
        <v>2010</v>
      </c>
    </row>
    <row r="10" spans="1:5" x14ac:dyDescent="0.25">
      <c r="A10" s="25" t="s">
        <v>1</v>
      </c>
      <c r="B10" s="30"/>
      <c r="C10" s="30"/>
      <c r="D10" s="30"/>
      <c r="E10" s="26"/>
    </row>
    <row r="11" spans="1:5" x14ac:dyDescent="0.25">
      <c r="A11" s="26" t="s">
        <v>2</v>
      </c>
      <c r="B11" s="31">
        <v>30000</v>
      </c>
      <c r="C11" s="31">
        <v>32000</v>
      </c>
      <c r="D11" s="31">
        <v>26000</v>
      </c>
      <c r="E11" s="32">
        <v>14000</v>
      </c>
    </row>
    <row r="12" spans="1:5" x14ac:dyDescent="0.25">
      <c r="A12" s="26" t="s">
        <v>3</v>
      </c>
      <c r="B12" s="33">
        <v>26000</v>
      </c>
      <c r="C12" s="33">
        <v>28000</v>
      </c>
      <c r="D12" s="33">
        <v>30000</v>
      </c>
      <c r="E12" s="9">
        <v>36000</v>
      </c>
    </row>
    <row r="13" spans="1:5" x14ac:dyDescent="0.25">
      <c r="A13" s="26" t="s">
        <v>26</v>
      </c>
      <c r="B13" s="34">
        <v>56000</v>
      </c>
      <c r="C13" s="34">
        <v>60000</v>
      </c>
      <c r="D13" s="34">
        <v>56000</v>
      </c>
      <c r="E13" s="35">
        <v>50000</v>
      </c>
    </row>
    <row r="14" spans="1:5" x14ac:dyDescent="0.25">
      <c r="A14" s="26"/>
      <c r="B14" s="31"/>
      <c r="C14" s="31"/>
      <c r="D14" s="31"/>
      <c r="E14" s="32"/>
    </row>
    <row r="15" spans="1:5" x14ac:dyDescent="0.25">
      <c r="A15" s="25" t="s">
        <v>5</v>
      </c>
      <c r="B15" s="31"/>
      <c r="C15" s="31"/>
      <c r="D15" s="31"/>
      <c r="E15" s="32"/>
    </row>
    <row r="16" spans="1:5" x14ac:dyDescent="0.25">
      <c r="A16" s="26" t="s">
        <v>27</v>
      </c>
      <c r="B16" s="31">
        <v>20000</v>
      </c>
      <c r="C16" s="31">
        <v>15864</v>
      </c>
      <c r="D16" s="31">
        <v>15720</v>
      </c>
      <c r="E16" s="32">
        <v>15000</v>
      </c>
    </row>
    <row r="17" spans="1:5" x14ac:dyDescent="0.25">
      <c r="A17" s="26" t="s">
        <v>7</v>
      </c>
      <c r="B17" s="33">
        <v>36000</v>
      </c>
      <c r="C17" s="33">
        <v>44136</v>
      </c>
      <c r="D17" s="33">
        <v>40280</v>
      </c>
      <c r="E17" s="9">
        <v>35000</v>
      </c>
    </row>
    <row r="18" spans="1:5" x14ac:dyDescent="0.25">
      <c r="A18" s="26" t="s">
        <v>8</v>
      </c>
      <c r="B18" s="34">
        <f>SUM(B16:B17)</f>
        <v>56000</v>
      </c>
      <c r="C18" s="34">
        <f>SUM(C16:C17)</f>
        <v>60000</v>
      </c>
      <c r="D18" s="34">
        <f>SUM(D16:D17)</f>
        <v>56000</v>
      </c>
      <c r="E18" s="35">
        <f>SUM(E16:E17)</f>
        <v>50000</v>
      </c>
    </row>
    <row r="19" spans="1:5" x14ac:dyDescent="0.25">
      <c r="A19" s="26"/>
      <c r="B19" s="31"/>
      <c r="C19" s="31"/>
      <c r="D19" s="31"/>
      <c r="E19" s="32"/>
    </row>
    <row r="20" spans="1:5" x14ac:dyDescent="0.25">
      <c r="A20" s="26"/>
      <c r="B20" s="31"/>
      <c r="C20" s="31"/>
      <c r="D20" s="31"/>
      <c r="E20" s="32"/>
    </row>
    <row r="21" spans="1:5" ht="18.75" x14ac:dyDescent="0.3">
      <c r="A21" s="27" t="s">
        <v>9</v>
      </c>
      <c r="B21" s="36">
        <v>2013</v>
      </c>
      <c r="C21" s="36">
        <v>2012</v>
      </c>
      <c r="D21" s="36">
        <v>2011</v>
      </c>
      <c r="E21" s="32"/>
    </row>
    <row r="22" spans="1:5" x14ac:dyDescent="0.25">
      <c r="A22" s="37" t="s">
        <v>28</v>
      </c>
      <c r="B22" s="31"/>
      <c r="C22" s="31"/>
      <c r="D22" s="31"/>
      <c r="E22" s="32"/>
    </row>
    <row r="23" spans="1:5" x14ac:dyDescent="0.25">
      <c r="A23" s="26" t="s">
        <v>29</v>
      </c>
      <c r="B23" s="38">
        <v>40000</v>
      </c>
      <c r="C23" s="38">
        <v>30000</v>
      </c>
      <c r="D23" s="38">
        <v>25000</v>
      </c>
      <c r="E23" s="32"/>
    </row>
    <row r="24" spans="1:5" x14ac:dyDescent="0.25">
      <c r="A24" s="37" t="s">
        <v>30</v>
      </c>
      <c r="B24" s="33"/>
      <c r="C24" s="33"/>
      <c r="D24" s="33"/>
      <c r="E24" s="32"/>
    </row>
    <row r="25" spans="1:5" x14ac:dyDescent="0.25">
      <c r="A25" s="26" t="s">
        <v>31</v>
      </c>
      <c r="B25" s="31">
        <v>19500</v>
      </c>
      <c r="C25" s="31">
        <v>16000</v>
      </c>
      <c r="D25" s="31">
        <v>12500</v>
      </c>
      <c r="E25" s="32"/>
    </row>
    <row r="26" spans="1:5" x14ac:dyDescent="0.25">
      <c r="A26" s="26" t="s">
        <v>32</v>
      </c>
      <c r="B26" s="31">
        <v>5600</v>
      </c>
      <c r="C26" s="31">
        <v>4600</v>
      </c>
      <c r="D26" s="31">
        <v>3500</v>
      </c>
      <c r="E26" s="32"/>
    </row>
    <row r="27" spans="1:5" x14ac:dyDescent="0.25">
      <c r="A27" s="26" t="s">
        <v>33</v>
      </c>
      <c r="B27" s="31">
        <v>3700</v>
      </c>
      <c r="C27" s="31">
        <v>3000</v>
      </c>
      <c r="D27" s="31">
        <v>2500</v>
      </c>
      <c r="E27" s="32"/>
    </row>
    <row r="28" spans="1:5" x14ac:dyDescent="0.25">
      <c r="A28" s="26" t="s">
        <v>34</v>
      </c>
      <c r="B28" s="33">
        <v>5200</v>
      </c>
      <c r="C28" s="33">
        <v>4400</v>
      </c>
      <c r="D28" s="33">
        <v>4000</v>
      </c>
      <c r="E28" s="32"/>
    </row>
    <row r="29" spans="1:5" x14ac:dyDescent="0.25">
      <c r="A29" s="26" t="s">
        <v>35</v>
      </c>
      <c r="B29" s="34">
        <f>SUM(B25:B28)</f>
        <v>34000</v>
      </c>
      <c r="C29" s="34">
        <f>SUM(C25:C28)</f>
        <v>28000</v>
      </c>
      <c r="D29" s="34">
        <f>SUM(D25:D28)</f>
        <v>22500</v>
      </c>
      <c r="E29" s="32"/>
    </row>
    <row r="30" spans="1:5" x14ac:dyDescent="0.25">
      <c r="A30" s="25" t="s">
        <v>12</v>
      </c>
      <c r="B30" s="31">
        <f>B23-B29</f>
        <v>6000</v>
      </c>
      <c r="C30" s="31">
        <f>C23-C29</f>
        <v>2000</v>
      </c>
      <c r="D30" s="31">
        <f>D23-D29</f>
        <v>2500</v>
      </c>
      <c r="E30" s="32"/>
    </row>
    <row r="31" spans="1:5" x14ac:dyDescent="0.25">
      <c r="A31" s="26" t="s">
        <v>36</v>
      </c>
      <c r="B31" s="31">
        <v>400</v>
      </c>
      <c r="C31" s="31">
        <v>100</v>
      </c>
      <c r="D31" s="31">
        <v>200</v>
      </c>
      <c r="E31" s="32"/>
    </row>
    <row r="32" spans="1:5" x14ac:dyDescent="0.25">
      <c r="A32" s="26" t="s">
        <v>37</v>
      </c>
      <c r="B32" s="31">
        <v>2900</v>
      </c>
      <c r="C32" s="31">
        <v>1900</v>
      </c>
      <c r="D32" s="31">
        <v>1700</v>
      </c>
      <c r="E32" s="32"/>
    </row>
    <row r="33" spans="1:5" x14ac:dyDescent="0.25">
      <c r="A33" s="25" t="s">
        <v>15</v>
      </c>
      <c r="B33" s="33">
        <f>B30+B31-B32</f>
        <v>3500</v>
      </c>
      <c r="C33" s="33">
        <f>C30+C31-C32</f>
        <v>200</v>
      </c>
      <c r="D33" s="33">
        <f>D30+D31-D32</f>
        <v>1000</v>
      </c>
      <c r="E33" s="26"/>
    </row>
    <row r="34" spans="1:5" x14ac:dyDescent="0.25">
      <c r="A34" s="26" t="s">
        <v>38</v>
      </c>
      <c r="B34" s="39">
        <v>980</v>
      </c>
      <c r="C34" s="39">
        <v>56</v>
      </c>
      <c r="D34" s="39">
        <v>290</v>
      </c>
      <c r="E34" s="26"/>
    </row>
    <row r="35" spans="1:5" x14ac:dyDescent="0.25">
      <c r="A35" s="25" t="s">
        <v>39</v>
      </c>
      <c r="B35" s="34">
        <f>B33-B34</f>
        <v>2520</v>
      </c>
      <c r="C35" s="34">
        <f>C33-C34</f>
        <v>144</v>
      </c>
      <c r="D35" s="34">
        <f>D33-D34</f>
        <v>710</v>
      </c>
      <c r="E35" s="26"/>
    </row>
    <row r="36" spans="1:5" x14ac:dyDescent="0.25">
      <c r="A36" s="25"/>
      <c r="B36" s="38"/>
      <c r="C36" s="38"/>
      <c r="D36" s="38"/>
      <c r="E36" s="26"/>
    </row>
    <row r="37" spans="1:5" x14ac:dyDescent="0.25">
      <c r="A37" s="25" t="s">
        <v>118</v>
      </c>
      <c r="B37" s="38"/>
      <c r="C37" s="38"/>
      <c r="D37" s="38"/>
      <c r="E37" s="26"/>
    </row>
    <row r="39" spans="1:5" x14ac:dyDescent="0.25">
      <c r="B39" s="40">
        <v>2013</v>
      </c>
      <c r="C39" s="40">
        <v>2012</v>
      </c>
      <c r="D39" s="40">
        <v>2011</v>
      </c>
    </row>
    <row r="40" spans="1:5" x14ac:dyDescent="0.25">
      <c r="A40" t="s">
        <v>40</v>
      </c>
      <c r="B40" s="92">
        <f>(B18+C18)/2</f>
        <v>58000</v>
      </c>
      <c r="C40" s="92">
        <f>(C18+D18)/2</f>
        <v>58000</v>
      </c>
      <c r="D40" s="92">
        <f>(D18+E18)/2</f>
        <v>53000</v>
      </c>
    </row>
    <row r="41" spans="1:5" x14ac:dyDescent="0.25">
      <c r="A41" t="s">
        <v>41</v>
      </c>
      <c r="B41" s="92">
        <f>(B16+C16)/2</f>
        <v>17932</v>
      </c>
      <c r="C41" s="92">
        <f>(C16+D16)/2</f>
        <v>15792</v>
      </c>
      <c r="D41" s="92">
        <f>(D16+E16)/2</f>
        <v>15360</v>
      </c>
    </row>
    <row r="42" spans="1:5" x14ac:dyDescent="0.25">
      <c r="B42" s="40"/>
      <c r="C42" s="40"/>
      <c r="D42" s="40"/>
    </row>
    <row r="43" spans="1:5" x14ac:dyDescent="0.25">
      <c r="A43" t="s">
        <v>42</v>
      </c>
      <c r="B43" s="41">
        <f>(B23-B25)/B23</f>
        <v>0.51249999999999996</v>
      </c>
      <c r="C43" s="41">
        <f>(C23-C25)/C23</f>
        <v>0.46666666666666667</v>
      </c>
      <c r="D43" s="41">
        <f>(D23-D25)/D23</f>
        <v>0.5</v>
      </c>
    </row>
    <row r="44" spans="1:5" x14ac:dyDescent="0.25">
      <c r="A44" t="s">
        <v>43</v>
      </c>
      <c r="B44" s="41">
        <f>B30/B23</f>
        <v>0.15</v>
      </c>
      <c r="C44" s="41">
        <f>C30/C23</f>
        <v>6.6666666666666666E-2</v>
      </c>
      <c r="D44" s="41">
        <f>D30/D23</f>
        <v>0.1</v>
      </c>
    </row>
    <row r="45" spans="1:5" x14ac:dyDescent="0.25">
      <c r="A45" t="s">
        <v>44</v>
      </c>
      <c r="B45" s="41">
        <f xml:space="preserve"> (B33+B32)/B23</f>
        <v>0.16</v>
      </c>
      <c r="C45" s="41">
        <f xml:space="preserve"> (C33+C32)/C23</f>
        <v>7.0000000000000007E-2</v>
      </c>
      <c r="D45" s="41">
        <f xml:space="preserve"> (D33+D32)/D23</f>
        <v>0.108</v>
      </c>
    </row>
    <row r="46" spans="1:5" x14ac:dyDescent="0.25">
      <c r="A46" t="s">
        <v>45</v>
      </c>
      <c r="B46" s="41">
        <f>(B33+B32)/B40</f>
        <v>0.1103448275862069</v>
      </c>
      <c r="C46" s="41">
        <f>(C33+C32)/C40</f>
        <v>3.6206896551724141E-2</v>
      </c>
      <c r="D46" s="41">
        <f>(D33+D32)/D40</f>
        <v>5.0943396226415097E-2</v>
      </c>
    </row>
    <row r="47" spans="1:5" x14ac:dyDescent="0.25">
      <c r="A47" t="s">
        <v>46</v>
      </c>
      <c r="B47" s="41">
        <f>B33/B41</f>
        <v>0.19518179790318982</v>
      </c>
      <c r="C47" s="41">
        <f>C33/C41</f>
        <v>1.2664640324214792E-2</v>
      </c>
      <c r="D47" s="41">
        <f>D33/D41</f>
        <v>6.5104166666666671E-2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57"/>
  <sheetViews>
    <sheetView workbookViewId="0"/>
  </sheetViews>
  <sheetFormatPr baseColWidth="10" defaultRowHeight="15" x14ac:dyDescent="0.25"/>
  <cols>
    <col min="1" max="1" width="25" bestFit="1" customWidth="1"/>
  </cols>
  <sheetData>
    <row r="5" spans="1:3" x14ac:dyDescent="0.25">
      <c r="A5" s="60" t="s">
        <v>119</v>
      </c>
    </row>
    <row r="6" spans="1:3" x14ac:dyDescent="0.25">
      <c r="A6" s="60"/>
    </row>
    <row r="7" spans="1:3" x14ac:dyDescent="0.25">
      <c r="A7" t="s">
        <v>54</v>
      </c>
    </row>
    <row r="9" spans="1:3" x14ac:dyDescent="0.25">
      <c r="A9" t="s">
        <v>59</v>
      </c>
    </row>
    <row r="10" spans="1:3" ht="18.75" x14ac:dyDescent="0.3">
      <c r="A10" s="42" t="s">
        <v>0</v>
      </c>
      <c r="B10" s="43">
        <v>2013</v>
      </c>
      <c r="C10" s="44">
        <v>2012</v>
      </c>
    </row>
    <row r="11" spans="1:3" ht="15.75" x14ac:dyDescent="0.25">
      <c r="A11" s="45" t="s">
        <v>47</v>
      </c>
      <c r="B11" s="46"/>
      <c r="C11" s="47"/>
    </row>
    <row r="12" spans="1:3" x14ac:dyDescent="0.25">
      <c r="A12" s="48" t="s">
        <v>2</v>
      </c>
      <c r="B12" s="49">
        <v>3000</v>
      </c>
      <c r="C12" s="50">
        <v>3200</v>
      </c>
    </row>
    <row r="13" spans="1:3" x14ac:dyDescent="0.25">
      <c r="A13" s="13" t="s">
        <v>48</v>
      </c>
      <c r="B13" s="7">
        <v>900</v>
      </c>
      <c r="C13" s="8">
        <v>800</v>
      </c>
    </row>
    <row r="14" spans="1:3" x14ac:dyDescent="0.25">
      <c r="A14" s="4" t="s">
        <v>49</v>
      </c>
      <c r="B14" s="9">
        <v>800</v>
      </c>
      <c r="C14" s="10">
        <v>1000</v>
      </c>
    </row>
    <row r="15" spans="1:3" x14ac:dyDescent="0.25">
      <c r="A15" s="48" t="s">
        <v>50</v>
      </c>
      <c r="B15" s="51">
        <f>B13+B14</f>
        <v>1700</v>
      </c>
      <c r="C15" s="52">
        <f>SUM(C13:C14)</f>
        <v>1800</v>
      </c>
    </row>
    <row r="16" spans="1:3" x14ac:dyDescent="0.25">
      <c r="A16" s="13" t="s">
        <v>4</v>
      </c>
      <c r="B16" s="35">
        <f>B12+B15</f>
        <v>4700</v>
      </c>
      <c r="C16" s="53">
        <f>C12+C15</f>
        <v>5000</v>
      </c>
    </row>
    <row r="17" spans="1:3" x14ac:dyDescent="0.25">
      <c r="A17" s="4" t="s">
        <v>51</v>
      </c>
      <c r="B17" s="7"/>
      <c r="C17" s="8"/>
    </row>
    <row r="18" spans="1:3" x14ac:dyDescent="0.25">
      <c r="A18" s="54" t="s">
        <v>27</v>
      </c>
      <c r="B18" s="49">
        <v>1200</v>
      </c>
      <c r="C18" s="50">
        <v>1000</v>
      </c>
    </row>
    <row r="19" spans="1:3" x14ac:dyDescent="0.25">
      <c r="A19" s="48" t="s">
        <v>52</v>
      </c>
      <c r="B19" s="49">
        <v>2400</v>
      </c>
      <c r="C19" s="50">
        <v>2500</v>
      </c>
    </row>
    <row r="20" spans="1:3" x14ac:dyDescent="0.25">
      <c r="A20" s="48" t="s">
        <v>53</v>
      </c>
      <c r="B20" s="51">
        <v>1100</v>
      </c>
      <c r="C20" s="52">
        <v>1500</v>
      </c>
    </row>
    <row r="21" spans="1:3" x14ac:dyDescent="0.25">
      <c r="A21" s="14" t="s">
        <v>8</v>
      </c>
      <c r="B21" s="35">
        <f>SUM(B18:B20)</f>
        <v>4700</v>
      </c>
      <c r="C21" s="53">
        <f>SUM(C18:C20)</f>
        <v>5000</v>
      </c>
    </row>
    <row r="23" spans="1:3" x14ac:dyDescent="0.25">
      <c r="A23" s="24" t="s">
        <v>95</v>
      </c>
      <c r="B23" s="56">
        <v>2013</v>
      </c>
      <c r="C23" s="56">
        <v>2012</v>
      </c>
    </row>
    <row r="24" spans="1:3" x14ac:dyDescent="0.25">
      <c r="A24" t="s">
        <v>27</v>
      </c>
      <c r="B24">
        <v>1200</v>
      </c>
      <c r="C24">
        <v>1000</v>
      </c>
    </row>
    <row r="25" spans="1:3" x14ac:dyDescent="0.25">
      <c r="A25" t="s">
        <v>52</v>
      </c>
      <c r="B25" s="55">
        <v>2400</v>
      </c>
      <c r="C25" s="55">
        <v>2500</v>
      </c>
    </row>
    <row r="26" spans="1:3" ht="15.75" thickBot="1" x14ac:dyDescent="0.3">
      <c r="A26" t="s">
        <v>55</v>
      </c>
      <c r="B26" s="57">
        <f>SUM(B24:B25)</f>
        <v>3600</v>
      </c>
      <c r="C26" s="57">
        <f>SUM(C24:C25)</f>
        <v>3500</v>
      </c>
    </row>
    <row r="27" spans="1:3" ht="15.75" thickTop="1" x14ac:dyDescent="0.25"/>
    <row r="28" spans="1:3" x14ac:dyDescent="0.25">
      <c r="A28" s="24" t="s">
        <v>96</v>
      </c>
    </row>
    <row r="29" spans="1:3" x14ac:dyDescent="0.25">
      <c r="A29" t="s">
        <v>2</v>
      </c>
      <c r="B29" s="20">
        <f>B12</f>
        <v>3000</v>
      </c>
      <c r="C29" s="20">
        <f>C12</f>
        <v>3200</v>
      </c>
    </row>
    <row r="31" spans="1:3" x14ac:dyDescent="0.25">
      <c r="A31" s="24" t="s">
        <v>97</v>
      </c>
    </row>
    <row r="32" spans="1:3" x14ac:dyDescent="0.25">
      <c r="A32" t="s">
        <v>56</v>
      </c>
      <c r="B32">
        <f>B26</f>
        <v>3600</v>
      </c>
      <c r="C32" s="20">
        <f>C26</f>
        <v>3500</v>
      </c>
    </row>
    <row r="33" spans="1:3" x14ac:dyDescent="0.25">
      <c r="A33" t="s">
        <v>57</v>
      </c>
      <c r="B33" s="21">
        <f>B12</f>
        <v>3000</v>
      </c>
      <c r="C33" s="21">
        <f>C12</f>
        <v>3200</v>
      </c>
    </row>
    <row r="34" spans="1:3" ht="15.75" thickBot="1" x14ac:dyDescent="0.3">
      <c r="A34" t="s">
        <v>58</v>
      </c>
      <c r="B34" s="58">
        <f>B32-B33</f>
        <v>600</v>
      </c>
      <c r="C34" s="58">
        <f>C32-C33</f>
        <v>300</v>
      </c>
    </row>
    <row r="35" spans="1:3" ht="15.75" thickTop="1" x14ac:dyDescent="0.25">
      <c r="A35" t="s">
        <v>20</v>
      </c>
    </row>
    <row r="36" spans="1:3" x14ac:dyDescent="0.25">
      <c r="A36" t="s">
        <v>3</v>
      </c>
      <c r="B36" s="20">
        <f>B15</f>
        <v>1700</v>
      </c>
      <c r="C36" s="20">
        <f>C15</f>
        <v>1800</v>
      </c>
    </row>
    <row r="37" spans="1:3" x14ac:dyDescent="0.25">
      <c r="A37" t="s">
        <v>60</v>
      </c>
      <c r="B37" s="21">
        <f>B20</f>
        <v>1100</v>
      </c>
      <c r="C37" s="21">
        <f>C20</f>
        <v>1500</v>
      </c>
    </row>
    <row r="38" spans="1:3" ht="15.75" thickBot="1" x14ac:dyDescent="0.3">
      <c r="A38" t="s">
        <v>58</v>
      </c>
      <c r="B38" s="58">
        <f>B36-B37</f>
        <v>600</v>
      </c>
      <c r="C38" s="58">
        <f>C36-C37</f>
        <v>300</v>
      </c>
    </row>
    <row r="39" spans="1:3" ht="15.75" thickTop="1" x14ac:dyDescent="0.25"/>
    <row r="40" spans="1:3" ht="15.75" thickBot="1" x14ac:dyDescent="0.3">
      <c r="A40" t="s">
        <v>61</v>
      </c>
      <c r="B40" s="59">
        <f>B38/B13</f>
        <v>0.66666666666666663</v>
      </c>
      <c r="C40" s="59">
        <f>C38/C13</f>
        <v>0.375</v>
      </c>
    </row>
    <row r="41" spans="1:3" ht="15.75" thickTop="1" x14ac:dyDescent="0.25"/>
    <row r="52" spans="1:3" x14ac:dyDescent="0.25">
      <c r="A52" s="24" t="s">
        <v>98</v>
      </c>
    </row>
    <row r="53" spans="1:3" x14ac:dyDescent="0.25">
      <c r="A53" t="s">
        <v>62</v>
      </c>
      <c r="B53" s="61">
        <v>2013</v>
      </c>
      <c r="C53" s="61">
        <v>2012</v>
      </c>
    </row>
    <row r="54" spans="1:3" x14ac:dyDescent="0.25">
      <c r="A54" t="s">
        <v>27</v>
      </c>
      <c r="B54" s="20">
        <f>B18</f>
        <v>1200</v>
      </c>
      <c r="C54" s="20">
        <f>C18</f>
        <v>1000</v>
      </c>
    </row>
    <row r="55" spans="1:3" x14ac:dyDescent="0.25">
      <c r="A55" t="s">
        <v>63</v>
      </c>
      <c r="B55" s="20">
        <f>B21</f>
        <v>4700</v>
      </c>
      <c r="C55" s="20">
        <f>C21</f>
        <v>5000</v>
      </c>
    </row>
    <row r="57" spans="1:3" x14ac:dyDescent="0.25">
      <c r="A57" t="s">
        <v>64</v>
      </c>
      <c r="B57" s="23">
        <f>B54/B55</f>
        <v>0.25531914893617019</v>
      </c>
      <c r="C57" s="23">
        <f>C54/C55</f>
        <v>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48"/>
  <sheetViews>
    <sheetView workbookViewId="0">
      <selection activeCell="C6" sqref="C6"/>
    </sheetView>
  </sheetViews>
  <sheetFormatPr baseColWidth="10" defaultRowHeight="15" x14ac:dyDescent="0.25"/>
  <cols>
    <col min="1" max="1" width="23.42578125" bestFit="1" customWidth="1"/>
  </cols>
  <sheetData>
    <row r="5" spans="1:3" x14ac:dyDescent="0.25">
      <c r="A5" s="93" t="s">
        <v>120</v>
      </c>
      <c r="B5" s="63"/>
      <c r="C5" s="63"/>
    </row>
    <row r="6" spans="1:3" x14ac:dyDescent="0.25">
      <c r="A6" s="62"/>
      <c r="B6" s="63"/>
      <c r="C6" s="63"/>
    </row>
    <row r="7" spans="1:3" x14ac:dyDescent="0.25">
      <c r="A7" t="s">
        <v>65</v>
      </c>
      <c r="B7" s="64" t="s">
        <v>68</v>
      </c>
      <c r="C7" s="64"/>
    </row>
    <row r="8" spans="1:3" ht="18.75" x14ac:dyDescent="0.3">
      <c r="A8" s="42" t="s">
        <v>0</v>
      </c>
      <c r="B8" s="43">
        <v>2013</v>
      </c>
      <c r="C8" s="44">
        <v>2012</v>
      </c>
    </row>
    <row r="9" spans="1:3" ht="15.75" x14ac:dyDescent="0.25">
      <c r="A9" s="45" t="s">
        <v>47</v>
      </c>
      <c r="B9" s="46"/>
      <c r="C9" s="47"/>
    </row>
    <row r="10" spans="1:3" x14ac:dyDescent="0.25">
      <c r="A10" s="48" t="s">
        <v>2</v>
      </c>
      <c r="B10" s="49">
        <v>1000</v>
      </c>
      <c r="C10" s="50">
        <v>600</v>
      </c>
    </row>
    <row r="11" spans="1:3" x14ac:dyDescent="0.25">
      <c r="A11" s="13" t="s">
        <v>48</v>
      </c>
      <c r="B11" s="7">
        <v>700</v>
      </c>
      <c r="C11" s="8">
        <v>750</v>
      </c>
    </row>
    <row r="12" spans="1:3" x14ac:dyDescent="0.25">
      <c r="A12" s="4" t="s">
        <v>49</v>
      </c>
      <c r="B12" s="9">
        <v>800</v>
      </c>
      <c r="C12" s="10">
        <v>1250</v>
      </c>
    </row>
    <row r="13" spans="1:3" x14ac:dyDescent="0.25">
      <c r="A13" s="48" t="s">
        <v>50</v>
      </c>
      <c r="B13" s="51">
        <f>B11+B12</f>
        <v>1500</v>
      </c>
      <c r="C13" s="52">
        <f>SUM(C11:C12)</f>
        <v>2000</v>
      </c>
    </row>
    <row r="14" spans="1:3" x14ac:dyDescent="0.25">
      <c r="A14" s="13" t="s">
        <v>4</v>
      </c>
      <c r="B14" s="35">
        <f>B10+B13</f>
        <v>2500</v>
      </c>
      <c r="C14" s="53">
        <f>C10+C13</f>
        <v>2600</v>
      </c>
    </row>
    <row r="15" spans="1:3" x14ac:dyDescent="0.25">
      <c r="A15" s="4" t="s">
        <v>51</v>
      </c>
      <c r="B15" s="7"/>
      <c r="C15" s="8"/>
    </row>
    <row r="16" spans="1:3" x14ac:dyDescent="0.25">
      <c r="A16" s="54" t="s">
        <v>27</v>
      </c>
      <c r="B16" s="49">
        <v>600</v>
      </c>
      <c r="C16" s="50">
        <v>600</v>
      </c>
    </row>
    <row r="17" spans="1:3" x14ac:dyDescent="0.25">
      <c r="A17" s="48" t="s">
        <v>52</v>
      </c>
      <c r="B17" s="49">
        <v>550</v>
      </c>
      <c r="C17" s="50">
        <v>600</v>
      </c>
    </row>
    <row r="18" spans="1:3" x14ac:dyDescent="0.25">
      <c r="A18" s="48" t="s">
        <v>53</v>
      </c>
      <c r="B18" s="51">
        <v>1350</v>
      </c>
      <c r="C18" s="52">
        <v>1400</v>
      </c>
    </row>
    <row r="19" spans="1:3" x14ac:dyDescent="0.25">
      <c r="A19" s="14" t="s">
        <v>8</v>
      </c>
      <c r="B19" s="35">
        <f>SUM(B16:B18)</f>
        <v>2500</v>
      </c>
      <c r="C19" s="53">
        <f>SUM(C16:C18)</f>
        <v>2600</v>
      </c>
    </row>
    <row r="25" spans="1:3" x14ac:dyDescent="0.25">
      <c r="A25" s="67" t="s">
        <v>96</v>
      </c>
      <c r="B25" s="66">
        <v>41639</v>
      </c>
      <c r="C25" s="66">
        <v>41275</v>
      </c>
    </row>
    <row r="26" spans="1:3" x14ac:dyDescent="0.25">
      <c r="A26" t="s">
        <v>66</v>
      </c>
      <c r="B26" s="65">
        <f>B13/B18</f>
        <v>1.1111111111111112</v>
      </c>
      <c r="C26" s="65">
        <f>C13/C18</f>
        <v>1.4285714285714286</v>
      </c>
    </row>
    <row r="27" spans="1:3" x14ac:dyDescent="0.25">
      <c r="A27" t="s">
        <v>67</v>
      </c>
      <c r="B27" s="65">
        <f>B12/B18</f>
        <v>0.59259259259259256</v>
      </c>
      <c r="C27" s="65">
        <f>C12/C18</f>
        <v>0.8928571428571429</v>
      </c>
    </row>
    <row r="30" spans="1:3" x14ac:dyDescent="0.25">
      <c r="A30" s="67" t="s">
        <v>97</v>
      </c>
    </row>
    <row r="31" spans="1:3" x14ac:dyDescent="0.25">
      <c r="A31" t="s">
        <v>58</v>
      </c>
      <c r="B31" s="21">
        <f>B16+B17-B10</f>
        <v>150</v>
      </c>
      <c r="C31" s="21">
        <f>C16+C17-C10</f>
        <v>600</v>
      </c>
    </row>
    <row r="32" spans="1:3" x14ac:dyDescent="0.25">
      <c r="B32" s="20"/>
      <c r="C32" s="20"/>
    </row>
    <row r="33" spans="1:5" x14ac:dyDescent="0.25">
      <c r="A33" s="67" t="s">
        <v>98</v>
      </c>
    </row>
    <row r="34" spans="1:5" ht="18.75" x14ac:dyDescent="0.3">
      <c r="A34" s="42" t="s">
        <v>0</v>
      </c>
      <c r="B34" s="43">
        <v>2013</v>
      </c>
      <c r="C34" s="44">
        <v>2012</v>
      </c>
      <c r="D34" s="69" t="s">
        <v>69</v>
      </c>
      <c r="E34" s="70" t="s">
        <v>70</v>
      </c>
    </row>
    <row r="35" spans="1:5" ht="15.75" x14ac:dyDescent="0.25">
      <c r="A35" s="45" t="s">
        <v>47</v>
      </c>
      <c r="B35" s="46"/>
      <c r="C35" s="47"/>
      <c r="D35" s="71"/>
      <c r="E35" s="61"/>
    </row>
    <row r="36" spans="1:5" x14ac:dyDescent="0.25">
      <c r="A36" s="48" t="s">
        <v>2</v>
      </c>
      <c r="B36" s="49">
        <v>1000</v>
      </c>
      <c r="C36" s="50">
        <v>600</v>
      </c>
      <c r="D36" s="72">
        <f>B36-C36</f>
        <v>400</v>
      </c>
      <c r="E36" s="73">
        <f>D36/C36</f>
        <v>0.66666666666666663</v>
      </c>
    </row>
    <row r="37" spans="1:5" x14ac:dyDescent="0.25">
      <c r="A37" s="13" t="s">
        <v>48</v>
      </c>
      <c r="B37" s="7">
        <v>700</v>
      </c>
      <c r="C37" s="8">
        <v>750</v>
      </c>
      <c r="D37" s="72">
        <f t="shared" ref="D37:D45" si="0">B37-C37</f>
        <v>-50</v>
      </c>
      <c r="E37" s="73">
        <f t="shared" ref="E37:E45" si="1">D37/C37</f>
        <v>-6.6666666666666666E-2</v>
      </c>
    </row>
    <row r="38" spans="1:5" x14ac:dyDescent="0.25">
      <c r="A38" s="4" t="s">
        <v>49</v>
      </c>
      <c r="B38" s="9">
        <v>800</v>
      </c>
      <c r="C38" s="10">
        <v>1250</v>
      </c>
      <c r="D38" s="72">
        <f t="shared" si="0"/>
        <v>-450</v>
      </c>
      <c r="E38" s="73">
        <f t="shared" si="1"/>
        <v>-0.36</v>
      </c>
    </row>
    <row r="39" spans="1:5" x14ac:dyDescent="0.25">
      <c r="A39" s="48" t="s">
        <v>50</v>
      </c>
      <c r="B39" s="51">
        <f>B37+B38</f>
        <v>1500</v>
      </c>
      <c r="C39" s="52">
        <f>SUM(C37:C38)</f>
        <v>2000</v>
      </c>
      <c r="D39" s="74">
        <f t="shared" si="0"/>
        <v>-500</v>
      </c>
      <c r="E39" s="75">
        <f t="shared" si="1"/>
        <v>-0.25</v>
      </c>
    </row>
    <row r="40" spans="1:5" x14ac:dyDescent="0.25">
      <c r="A40" s="13" t="s">
        <v>4</v>
      </c>
      <c r="B40" s="35">
        <f>B36+B39</f>
        <v>2500</v>
      </c>
      <c r="C40" s="53">
        <f>C36+C39</f>
        <v>2600</v>
      </c>
      <c r="D40" s="74">
        <f t="shared" si="0"/>
        <v>-100</v>
      </c>
      <c r="E40" s="75">
        <f t="shared" si="1"/>
        <v>-3.8461538461538464E-2</v>
      </c>
    </row>
    <row r="41" spans="1:5" x14ac:dyDescent="0.25">
      <c r="A41" s="4" t="s">
        <v>51</v>
      </c>
      <c r="B41" s="7"/>
      <c r="C41" s="8"/>
      <c r="D41" s="72"/>
      <c r="E41" s="73"/>
    </row>
    <row r="42" spans="1:5" x14ac:dyDescent="0.25">
      <c r="A42" s="54" t="s">
        <v>27</v>
      </c>
      <c r="B42" s="49">
        <v>600</v>
      </c>
      <c r="C42" s="50">
        <v>600</v>
      </c>
      <c r="D42" s="72">
        <f t="shared" si="0"/>
        <v>0</v>
      </c>
      <c r="E42" s="73">
        <f t="shared" si="1"/>
        <v>0</v>
      </c>
    </row>
    <row r="43" spans="1:5" x14ac:dyDescent="0.25">
      <c r="A43" s="48" t="s">
        <v>52</v>
      </c>
      <c r="B43" s="49">
        <v>550</v>
      </c>
      <c r="C43" s="50">
        <v>600</v>
      </c>
      <c r="D43" s="72">
        <f t="shared" si="0"/>
        <v>-50</v>
      </c>
      <c r="E43" s="73">
        <f t="shared" si="1"/>
        <v>-8.3333333333333329E-2</v>
      </c>
    </row>
    <row r="44" spans="1:5" x14ac:dyDescent="0.25">
      <c r="A44" s="48" t="s">
        <v>53</v>
      </c>
      <c r="B44" s="51">
        <v>1350</v>
      </c>
      <c r="C44" s="52">
        <v>1400</v>
      </c>
      <c r="D44" s="74">
        <f t="shared" si="0"/>
        <v>-50</v>
      </c>
      <c r="E44" s="75">
        <f t="shared" si="1"/>
        <v>-3.5714285714285712E-2</v>
      </c>
    </row>
    <row r="45" spans="1:5" x14ac:dyDescent="0.25">
      <c r="A45" s="14" t="s">
        <v>8</v>
      </c>
      <c r="B45" s="35">
        <f>SUM(B42:B44)</f>
        <v>2500</v>
      </c>
      <c r="C45" s="53">
        <f>SUM(C42:C44)</f>
        <v>2600</v>
      </c>
      <c r="D45" s="76">
        <f t="shared" si="0"/>
        <v>-100</v>
      </c>
      <c r="E45" s="77">
        <f t="shared" si="1"/>
        <v>-3.8461538461538464E-2</v>
      </c>
    </row>
    <row r="46" spans="1:5" x14ac:dyDescent="0.25">
      <c r="A46" s="64"/>
      <c r="B46" s="64"/>
      <c r="C46" s="64"/>
      <c r="D46" s="64"/>
    </row>
    <row r="47" spans="1:5" x14ac:dyDescent="0.25">
      <c r="A47" s="78" t="s">
        <v>99</v>
      </c>
    </row>
    <row r="48" spans="1:5" x14ac:dyDescent="0.25">
      <c r="A48" t="s">
        <v>71</v>
      </c>
      <c r="B48" s="68">
        <f>B42/B45</f>
        <v>0.24</v>
      </c>
      <c r="C48" s="68">
        <f>C42/C45</f>
        <v>0.23076923076923078</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39"/>
  <sheetViews>
    <sheetView workbookViewId="0">
      <selection activeCell="C6" sqref="C6"/>
    </sheetView>
  </sheetViews>
  <sheetFormatPr baseColWidth="10" defaultRowHeight="15" x14ac:dyDescent="0.25"/>
  <cols>
    <col min="1" max="1" width="23.42578125" bestFit="1" customWidth="1"/>
  </cols>
  <sheetData>
    <row r="5" spans="1:3" x14ac:dyDescent="0.25">
      <c r="A5" s="89" t="s">
        <v>122</v>
      </c>
    </row>
    <row r="6" spans="1:3" x14ac:dyDescent="0.25">
      <c r="A6" s="90"/>
    </row>
    <row r="7" spans="1:3" x14ac:dyDescent="0.25">
      <c r="A7" t="s">
        <v>121</v>
      </c>
    </row>
    <row r="8" spans="1:3" ht="18.75" x14ac:dyDescent="0.3">
      <c r="A8" s="1" t="s">
        <v>0</v>
      </c>
      <c r="B8" s="2">
        <v>2013</v>
      </c>
      <c r="C8" s="3">
        <v>2012</v>
      </c>
    </row>
    <row r="9" spans="1:3" x14ac:dyDescent="0.25">
      <c r="A9" s="4" t="s">
        <v>72</v>
      </c>
      <c r="B9" s="5"/>
      <c r="C9" s="6"/>
    </row>
    <row r="10" spans="1:3" x14ac:dyDescent="0.25">
      <c r="A10" s="54" t="s">
        <v>2</v>
      </c>
      <c r="B10" s="51">
        <v>835000</v>
      </c>
      <c r="C10" s="52">
        <v>850000</v>
      </c>
    </row>
    <row r="11" spans="1:3" x14ac:dyDescent="0.25">
      <c r="A11" s="4" t="s">
        <v>73</v>
      </c>
      <c r="B11" s="7"/>
      <c r="C11" s="8"/>
    </row>
    <row r="12" spans="1:3" x14ac:dyDescent="0.25">
      <c r="A12" s="4" t="s">
        <v>48</v>
      </c>
      <c r="B12" s="7">
        <v>1160000</v>
      </c>
      <c r="C12" s="8">
        <v>1200000</v>
      </c>
    </row>
    <row r="13" spans="1:3" x14ac:dyDescent="0.25">
      <c r="A13" s="4" t="s">
        <v>74</v>
      </c>
      <c r="B13" s="7">
        <v>870000</v>
      </c>
      <c r="C13" s="8">
        <v>850000</v>
      </c>
    </row>
    <row r="14" spans="1:3" x14ac:dyDescent="0.25">
      <c r="A14" s="4" t="s">
        <v>75</v>
      </c>
      <c r="B14" s="9">
        <v>535000</v>
      </c>
      <c r="C14" s="10">
        <v>400000</v>
      </c>
    </row>
    <row r="15" spans="1:3" x14ac:dyDescent="0.25">
      <c r="A15" s="48" t="s">
        <v>50</v>
      </c>
      <c r="B15" s="49">
        <f>SUM(B12:B14)</f>
        <v>2565000</v>
      </c>
      <c r="C15" s="50">
        <f>SUM(C12:C14)</f>
        <v>2450000</v>
      </c>
    </row>
    <row r="16" spans="1:3" x14ac:dyDescent="0.25">
      <c r="A16" s="4" t="s">
        <v>4</v>
      </c>
      <c r="B16" s="9">
        <f>B10+B15</f>
        <v>3400000</v>
      </c>
      <c r="C16" s="10">
        <f>C10+C15</f>
        <v>3300000</v>
      </c>
    </row>
    <row r="17" spans="1:12" x14ac:dyDescent="0.25">
      <c r="A17" s="4"/>
      <c r="B17" s="7"/>
      <c r="C17" s="8"/>
    </row>
    <row r="18" spans="1:12" x14ac:dyDescent="0.25">
      <c r="A18" s="4" t="s">
        <v>51</v>
      </c>
      <c r="B18" s="7"/>
      <c r="C18" s="8"/>
    </row>
    <row r="19" spans="1:12" x14ac:dyDescent="0.25">
      <c r="A19" s="54" t="s">
        <v>6</v>
      </c>
      <c r="B19" s="51">
        <v>1325000</v>
      </c>
      <c r="C19" s="52">
        <v>1100000</v>
      </c>
    </row>
    <row r="20" spans="1:12" x14ac:dyDescent="0.25">
      <c r="A20" s="54" t="s">
        <v>52</v>
      </c>
      <c r="B20" s="79">
        <v>365000</v>
      </c>
      <c r="C20" s="80">
        <v>300000</v>
      </c>
    </row>
    <row r="21" spans="1:12" x14ac:dyDescent="0.25">
      <c r="A21" s="4" t="s">
        <v>76</v>
      </c>
      <c r="B21" s="7"/>
      <c r="C21" s="8"/>
    </row>
    <row r="22" spans="1:12" x14ac:dyDescent="0.25">
      <c r="A22" s="4" t="s">
        <v>77</v>
      </c>
      <c r="B22" s="7">
        <v>995000</v>
      </c>
      <c r="C22" s="8">
        <v>980000</v>
      </c>
    </row>
    <row r="23" spans="1:12" x14ac:dyDescent="0.25">
      <c r="A23" s="4" t="s">
        <v>78</v>
      </c>
      <c r="B23" s="9">
        <v>715000</v>
      </c>
      <c r="C23" s="10">
        <v>920000</v>
      </c>
    </row>
    <row r="24" spans="1:12" x14ac:dyDescent="0.25">
      <c r="A24" s="48" t="s">
        <v>79</v>
      </c>
      <c r="B24" s="79">
        <f>SUM(B22:B23)</f>
        <v>1710000</v>
      </c>
      <c r="C24" s="80">
        <f>SUM(C22:C23)</f>
        <v>1900000</v>
      </c>
    </row>
    <row r="25" spans="1:12" x14ac:dyDescent="0.25">
      <c r="A25" s="4" t="s">
        <v>8</v>
      </c>
      <c r="B25" s="35">
        <f>B19+B20+B24</f>
        <v>3400000</v>
      </c>
      <c r="C25" s="53">
        <f>C19+C20+C24</f>
        <v>3300000</v>
      </c>
    </row>
    <row r="26" spans="1:12" x14ac:dyDescent="0.25">
      <c r="A26" s="14"/>
      <c r="B26" s="15"/>
      <c r="C26" s="16"/>
    </row>
    <row r="28" spans="1:12" x14ac:dyDescent="0.25">
      <c r="A28" s="46" t="s">
        <v>80</v>
      </c>
      <c r="B28" s="24">
        <v>2013</v>
      </c>
      <c r="C28" s="24">
        <v>2012</v>
      </c>
      <c r="L28" t="s">
        <v>87</v>
      </c>
    </row>
    <row r="29" spans="1:12" x14ac:dyDescent="0.25">
      <c r="A29" s="5" t="s">
        <v>81</v>
      </c>
      <c r="B29" s="20">
        <f>B19+B20-B10</f>
        <v>855000</v>
      </c>
      <c r="C29" s="20">
        <f>C19+C20-C10</f>
        <v>550000</v>
      </c>
    </row>
    <row r="30" spans="1:12" x14ac:dyDescent="0.25">
      <c r="A30" s="5" t="s">
        <v>82</v>
      </c>
      <c r="B30" s="65">
        <f>B29/B12</f>
        <v>0.73706896551724133</v>
      </c>
      <c r="C30" s="65">
        <f>C29/C12</f>
        <v>0.45833333333333331</v>
      </c>
    </row>
    <row r="31" spans="1:12" x14ac:dyDescent="0.25">
      <c r="A31" s="5" t="s">
        <v>83</v>
      </c>
      <c r="B31" s="81">
        <f>B10/(B19+B20)</f>
        <v>0.49408284023668642</v>
      </c>
      <c r="C31" s="81">
        <f>C10/(C19+C20)</f>
        <v>0.6071428571428571</v>
      </c>
    </row>
    <row r="32" spans="1:12" x14ac:dyDescent="0.25">
      <c r="A32" s="5" t="s">
        <v>84</v>
      </c>
      <c r="B32" s="23">
        <f>B31</f>
        <v>0.49408284023668642</v>
      </c>
      <c r="C32" s="23">
        <f>C31</f>
        <v>0.6071428571428571</v>
      </c>
    </row>
    <row r="34" spans="1:3" x14ac:dyDescent="0.25">
      <c r="A34" s="5" t="s">
        <v>66</v>
      </c>
      <c r="B34">
        <f>B15/B24</f>
        <v>1.5</v>
      </c>
      <c r="C34" s="81">
        <f>C15/C24</f>
        <v>1.2894736842105263</v>
      </c>
    </row>
    <row r="35" spans="1:3" x14ac:dyDescent="0.25">
      <c r="A35" s="5" t="s">
        <v>85</v>
      </c>
      <c r="B35" s="65">
        <f>B34</f>
        <v>1.5</v>
      </c>
      <c r="C35" s="65">
        <f>C34</f>
        <v>1.2894736842105263</v>
      </c>
    </row>
    <row r="36" spans="1:3" x14ac:dyDescent="0.25">
      <c r="A36" s="5" t="s">
        <v>67</v>
      </c>
      <c r="B36" s="82">
        <f>(B13+B14)/B24</f>
        <v>0.82163742690058483</v>
      </c>
      <c r="C36" s="82">
        <f>(C13+C14)/C24</f>
        <v>0.65789473684210531</v>
      </c>
    </row>
    <row r="37" spans="1:3" x14ac:dyDescent="0.25">
      <c r="A37" s="5" t="s">
        <v>86</v>
      </c>
      <c r="B37" s="23">
        <f>B36</f>
        <v>0.82163742690058483</v>
      </c>
      <c r="C37" s="23">
        <f>C36</f>
        <v>0.65789473684210531</v>
      </c>
    </row>
    <row r="39" spans="1:3" x14ac:dyDescent="0.25">
      <c r="A39" s="5" t="s">
        <v>71</v>
      </c>
      <c r="B39" s="65">
        <f>B19/B25</f>
        <v>0.38970588235294118</v>
      </c>
      <c r="C39" s="65">
        <f>C19/C25</f>
        <v>0.33333333333333331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41"/>
  <sheetViews>
    <sheetView workbookViewId="0">
      <selection activeCell="C5" sqref="C5"/>
    </sheetView>
  </sheetViews>
  <sheetFormatPr baseColWidth="10" defaultRowHeight="15" x14ac:dyDescent="0.25"/>
  <cols>
    <col min="1" max="1" width="21.28515625" bestFit="1" customWidth="1"/>
  </cols>
  <sheetData>
    <row r="5" spans="1:5" x14ac:dyDescent="0.25">
      <c r="A5" s="46" t="s">
        <v>123</v>
      </c>
      <c r="B5" s="5"/>
      <c r="C5" s="5"/>
      <c r="D5" s="61"/>
      <c r="E5" s="61"/>
    </row>
    <row r="6" spans="1:5" x14ac:dyDescent="0.25">
      <c r="A6" s="46"/>
      <c r="B6" s="5"/>
      <c r="C6" s="5"/>
      <c r="D6" s="61"/>
      <c r="E6" s="61"/>
    </row>
    <row r="7" spans="1:5" x14ac:dyDescent="0.25">
      <c r="A7" s="83" t="s">
        <v>88</v>
      </c>
      <c r="B7" s="87" t="s">
        <v>89</v>
      </c>
      <c r="C7" s="87"/>
      <c r="D7" s="61"/>
      <c r="E7" s="61"/>
    </row>
    <row r="8" spans="1:5" x14ac:dyDescent="0.25">
      <c r="A8" s="83" t="s">
        <v>2</v>
      </c>
      <c r="B8" s="84">
        <v>10000</v>
      </c>
      <c r="C8" s="84"/>
      <c r="D8" s="61"/>
      <c r="E8" s="61"/>
    </row>
    <row r="9" spans="1:5" x14ac:dyDescent="0.25">
      <c r="A9" s="83" t="s">
        <v>27</v>
      </c>
      <c r="B9" s="84"/>
      <c r="C9" s="84">
        <v>6000</v>
      </c>
      <c r="D9" s="61"/>
      <c r="E9" s="61"/>
    </row>
    <row r="10" spans="1:5" x14ac:dyDescent="0.25">
      <c r="A10" s="83" t="s">
        <v>52</v>
      </c>
      <c r="B10" s="84"/>
      <c r="C10" s="84">
        <v>8000</v>
      </c>
      <c r="D10" s="61"/>
      <c r="E10" s="61"/>
    </row>
    <row r="11" spans="1:5" x14ac:dyDescent="0.25">
      <c r="A11" s="5"/>
      <c r="B11" s="7"/>
      <c r="C11" s="7"/>
      <c r="D11" s="61"/>
      <c r="E11" s="61"/>
    </row>
    <row r="12" spans="1:5" x14ac:dyDescent="0.25">
      <c r="A12" s="26" t="s">
        <v>90</v>
      </c>
      <c r="B12" s="88" t="s">
        <v>89</v>
      </c>
      <c r="C12" s="88"/>
      <c r="D12" s="61"/>
      <c r="E12" s="61"/>
    </row>
    <row r="13" spans="1:5" x14ac:dyDescent="0.25">
      <c r="A13" s="83" t="s">
        <v>2</v>
      </c>
      <c r="B13" s="84">
        <v>10000</v>
      </c>
      <c r="C13" s="84"/>
      <c r="D13" s="61"/>
      <c r="E13" s="61"/>
    </row>
    <row r="14" spans="1:5" x14ac:dyDescent="0.25">
      <c r="A14" s="83" t="s">
        <v>27</v>
      </c>
      <c r="B14" s="84"/>
      <c r="C14" s="84">
        <v>4000</v>
      </c>
      <c r="D14" s="61"/>
      <c r="E14" s="61"/>
    </row>
    <row r="15" spans="1:5" x14ac:dyDescent="0.25">
      <c r="A15" s="83" t="s">
        <v>52</v>
      </c>
      <c r="B15" s="84"/>
      <c r="C15" s="84">
        <v>5000</v>
      </c>
      <c r="D15" s="61"/>
      <c r="E15" s="61"/>
    </row>
    <row r="16" spans="1:5" x14ac:dyDescent="0.25">
      <c r="D16" s="61"/>
      <c r="E16" s="61"/>
    </row>
    <row r="17" spans="1:5" x14ac:dyDescent="0.25">
      <c r="A17" s="46" t="s">
        <v>91</v>
      </c>
      <c r="D17" s="40" t="s">
        <v>92</v>
      </c>
      <c r="E17" s="40" t="s">
        <v>93</v>
      </c>
    </row>
    <row r="18" spans="1:5" x14ac:dyDescent="0.25">
      <c r="A18" s="5" t="s">
        <v>83</v>
      </c>
      <c r="C18" t="s">
        <v>94</v>
      </c>
      <c r="D18" s="85">
        <f>B8/(6000+8000)</f>
        <v>0.7142857142857143</v>
      </c>
      <c r="E18" s="85">
        <f>B13/(C14+C15)</f>
        <v>1.1111111111111112</v>
      </c>
    </row>
    <row r="19" spans="1:5" x14ac:dyDescent="0.25">
      <c r="A19" s="5" t="s">
        <v>84</v>
      </c>
      <c r="D19" s="73">
        <f>D18</f>
        <v>0.7142857142857143</v>
      </c>
      <c r="E19" s="73">
        <f>E18</f>
        <v>1.1111111111111112</v>
      </c>
    </row>
    <row r="20" spans="1:5" x14ac:dyDescent="0.25">
      <c r="D20" s="61"/>
      <c r="E20" s="61"/>
    </row>
    <row r="21" spans="1:5" x14ac:dyDescent="0.25">
      <c r="D21" s="61"/>
      <c r="E21" s="61"/>
    </row>
    <row r="22" spans="1:5" x14ac:dyDescent="0.25">
      <c r="D22" s="61"/>
      <c r="E22" s="61"/>
    </row>
    <row r="23" spans="1:5" x14ac:dyDescent="0.25">
      <c r="D23" s="61"/>
      <c r="E23" s="61"/>
    </row>
    <row r="24" spans="1:5" x14ac:dyDescent="0.25">
      <c r="D24" s="61"/>
      <c r="E24" s="61"/>
    </row>
    <row r="25" spans="1:5" x14ac:dyDescent="0.25">
      <c r="D25" s="61"/>
      <c r="E25" s="61"/>
    </row>
    <row r="26" spans="1:5" x14ac:dyDescent="0.25">
      <c r="D26" s="61"/>
      <c r="E26" s="61"/>
    </row>
    <row r="27" spans="1:5" x14ac:dyDescent="0.25">
      <c r="D27" s="61"/>
      <c r="E27" s="61"/>
    </row>
    <row r="28" spans="1:5" x14ac:dyDescent="0.25">
      <c r="D28" s="61"/>
      <c r="E28" s="61"/>
    </row>
    <row r="29" spans="1:5" x14ac:dyDescent="0.25">
      <c r="D29" s="61"/>
      <c r="E29" s="61"/>
    </row>
    <row r="30" spans="1:5" x14ac:dyDescent="0.25">
      <c r="D30" s="61"/>
      <c r="E30" s="61"/>
    </row>
    <row r="32" spans="1:5" x14ac:dyDescent="0.25">
      <c r="D32" s="40" t="s">
        <v>92</v>
      </c>
      <c r="E32" s="40" t="s">
        <v>93</v>
      </c>
    </row>
    <row r="33" spans="1:5" x14ac:dyDescent="0.25">
      <c r="A33" s="78" t="s">
        <v>100</v>
      </c>
      <c r="D33" s="86">
        <f>C9+C10-B8</f>
        <v>4000</v>
      </c>
      <c r="E33" s="86">
        <f>C14+C15-B13</f>
        <v>-1000</v>
      </c>
    </row>
    <row r="34" spans="1:5" x14ac:dyDescent="0.25">
      <c r="D34" s="61"/>
      <c r="E34" s="61"/>
    </row>
    <row r="35" spans="1:5" x14ac:dyDescent="0.25">
      <c r="D35" s="61"/>
      <c r="E35" s="61"/>
    </row>
    <row r="36" spans="1:5" x14ac:dyDescent="0.25">
      <c r="D36" s="61"/>
      <c r="E36" s="61"/>
    </row>
    <row r="37" spans="1:5" x14ac:dyDescent="0.25">
      <c r="D37" s="61"/>
      <c r="E37" s="61"/>
    </row>
    <row r="38" spans="1:5" x14ac:dyDescent="0.25">
      <c r="D38" s="61"/>
      <c r="E38" s="61"/>
    </row>
    <row r="39" spans="1:5" x14ac:dyDescent="0.25">
      <c r="D39" s="61"/>
      <c r="E39" s="61"/>
    </row>
    <row r="40" spans="1:5" x14ac:dyDescent="0.25">
      <c r="D40" s="61"/>
      <c r="E40" s="61"/>
    </row>
    <row r="41" spans="1:5" x14ac:dyDescent="0.25">
      <c r="D41" s="61"/>
      <c r="E41" s="61"/>
    </row>
  </sheetData>
  <mergeCells count="2">
    <mergeCell ref="B7:C7"/>
    <mergeCell ref="B12:C12"/>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tabSelected="1" workbookViewId="0">
      <selection activeCell="M10" sqref="M10"/>
    </sheetView>
  </sheetViews>
  <sheetFormatPr baseColWidth="10" defaultRowHeight="15" x14ac:dyDescent="0.25"/>
  <sheetData>
    <row r="5" spans="1:1" x14ac:dyDescent="0.25">
      <c r="A5" s="89" t="s">
        <v>124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7.1</vt:lpstr>
      <vt:lpstr>7.2</vt:lpstr>
      <vt:lpstr>7.3</vt:lpstr>
      <vt:lpstr>7.4</vt:lpstr>
      <vt:lpstr>7.5</vt:lpstr>
      <vt:lpstr>7.6</vt:lpstr>
      <vt:lpstr>7.7</vt:lpstr>
      <vt:lpstr>Ark1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Annelise</dc:creator>
  <cp:lastModifiedBy>Anne Berrefjord</cp:lastModifiedBy>
  <dcterms:created xsi:type="dcterms:W3CDTF">2014-06-24T18:53:14Z</dcterms:created>
  <dcterms:modified xsi:type="dcterms:W3CDTF">2014-10-13T10:25:58Z</dcterms:modified>
</cp:coreProperties>
</file>