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X83" i="1" s="1"/>
  <c r="Q82" i="1"/>
  <c r="B25" i="1" s="1"/>
  <c r="Q84" i="1"/>
  <c r="B27" i="1" s="1"/>
  <c r="Q83" i="1"/>
  <c r="B26" i="1" s="1"/>
  <c r="D13" i="1"/>
  <c r="D18" i="1" s="1"/>
  <c r="X85" i="1" s="1"/>
  <c r="R84" i="1" s="1"/>
  <c r="Q81" i="1"/>
  <c r="B24" i="1" s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 s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 s="1"/>
  <c r="D45" i="1"/>
  <c r="T68" i="1" s="1"/>
  <c r="D46" i="1"/>
  <c r="T69" i="1" s="1"/>
  <c r="D47" i="1"/>
  <c r="T70" i="1" s="1"/>
  <c r="D48" i="1"/>
  <c r="T71" i="1" s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Q58" i="1" l="1"/>
  <c r="C35" i="1"/>
  <c r="E35" i="1" s="1"/>
  <c r="U58" i="1" s="1"/>
  <c r="B35" i="1"/>
  <c r="R58" i="1" s="1"/>
  <c r="A37" i="1"/>
  <c r="A38" i="1" s="1"/>
  <c r="C36" i="1"/>
  <c r="S59" i="1" s="1"/>
  <c r="Q59" i="1"/>
  <c r="B36" i="1"/>
  <c r="R59" i="1" s="1"/>
  <c r="A16" i="1"/>
  <c r="U83" i="1" s="1"/>
  <c r="E34" i="1"/>
  <c r="U57" i="1" s="1"/>
  <c r="D15" i="1"/>
  <c r="T57" i="1"/>
  <c r="R82" i="1"/>
  <c r="R83" i="1"/>
  <c r="C27" i="1"/>
  <c r="S84" i="1"/>
  <c r="R81" i="1"/>
  <c r="F34" i="1"/>
  <c r="V57" i="1" s="1"/>
  <c r="X80" i="1"/>
  <c r="F35" i="1" l="1"/>
  <c r="V58" i="1" s="1"/>
  <c r="S58" i="1"/>
  <c r="G35" i="1"/>
  <c r="W58" i="1" s="1"/>
  <c r="B37" i="1"/>
  <c r="R60" i="1" s="1"/>
  <c r="Q60" i="1"/>
  <c r="C37" i="1"/>
  <c r="S60" i="1" s="1"/>
  <c r="G34" i="1"/>
  <c r="W57" i="1" s="1"/>
  <c r="E36" i="1"/>
  <c r="U59" i="1" s="1"/>
  <c r="F36" i="1"/>
  <c r="V59" i="1" s="1"/>
  <c r="X82" i="1"/>
  <c r="D17" i="1"/>
  <c r="A39" i="1"/>
  <c r="B38" i="1"/>
  <c r="C38" i="1"/>
  <c r="Q61" i="1"/>
  <c r="S83" i="1"/>
  <c r="C26" i="1"/>
  <c r="S82" i="1"/>
  <c r="C25" i="1"/>
  <c r="S81" i="1"/>
  <c r="C24" i="1"/>
  <c r="T84" i="1"/>
  <c r="E27" i="1" s="1"/>
  <c r="D27" i="1"/>
  <c r="G36" i="1" l="1"/>
  <c r="W59" i="1" s="1"/>
  <c r="E37" i="1"/>
  <c r="G37" i="1" s="1"/>
  <c r="W60" i="1" s="1"/>
  <c r="F37" i="1"/>
  <c r="V60" i="1" s="1"/>
  <c r="U60" i="1"/>
  <c r="X84" i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F40" i="1"/>
  <c r="V63" i="1" s="1"/>
  <c r="A42" i="1"/>
  <c r="B41" i="1"/>
  <c r="Q64" i="1"/>
  <c r="C41" i="1"/>
  <c r="G40" i="1" l="1"/>
  <c r="W63" i="1" s="1"/>
  <c r="B42" i="1"/>
  <c r="Q65" i="1"/>
  <c r="C42" i="1"/>
  <c r="A43" i="1"/>
  <c r="S64" i="1"/>
  <c r="E41" i="1"/>
  <c r="U64" i="1" s="1"/>
  <c r="F41" i="1"/>
  <c r="V64" i="1" s="1"/>
  <c r="R64" i="1"/>
  <c r="G41" i="1" l="1"/>
  <c r="W64" i="1" s="1"/>
  <c r="A44" i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G45" i="1"/>
  <c r="W68" i="1" s="1"/>
  <c r="R68" i="1"/>
  <c r="A47" i="1"/>
  <c r="Q69" i="1"/>
  <c r="B46" i="1"/>
  <c r="C46" i="1"/>
  <c r="S68" i="1"/>
  <c r="E45" i="1"/>
  <c r="U68" i="1" s="1"/>
  <c r="Q70" i="1" l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G49" i="1"/>
  <c r="W72" i="1" s="1"/>
  <c r="R72" i="1"/>
  <c r="F49" i="1"/>
  <c r="V72" i="1" s="1"/>
  <c r="U71" i="1"/>
  <c r="G48" i="1"/>
  <c r="W71" i="1" s="1"/>
  <c r="C51" i="1" l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G53" i="1"/>
  <c r="W76" i="1" s="1"/>
  <c r="S76" i="1"/>
  <c r="E53" i="1"/>
  <c r="U76" i="1" s="1"/>
  <c r="C54" i="1"/>
  <c r="Q77" i="1"/>
  <c r="B54" i="1"/>
  <c r="U75" i="1"/>
  <c r="G52" i="1"/>
  <c r="W75" i="1" s="1"/>
  <c r="F54" i="1" l="1"/>
  <c r="V77" i="1" s="1"/>
  <c r="R77" i="1"/>
  <c r="S77" i="1"/>
  <c r="E54" i="1"/>
  <c r="U77" i="1" s="1"/>
  <c r="G54" i="1" l="1"/>
  <c r="W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<sst xmlns="http://schemas.openxmlformats.org/spreadsheetml/2006/main" count="64" uniqueCount="41">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</sst>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 ikke</a:t>
            </a:r>
            <a:r>
              <a:rPr lang="en-US" baseline="0"/>
              <a:t> med på denne</a:t>
            </a:r>
            <a:endParaRPr lang="en-US"/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60000</c:v>
                </c:pt>
                <c:pt idx="2">
                  <c:v>120000</c:v>
                </c:pt>
                <c:pt idx="3">
                  <c:v>180000</c:v>
                </c:pt>
                <c:pt idx="4">
                  <c:v>240000</c:v>
                </c:pt>
                <c:pt idx="5">
                  <c:v>300000</c:v>
                </c:pt>
                <c:pt idx="6">
                  <c:v>360000</c:v>
                </c:pt>
                <c:pt idx="7">
                  <c:v>420000</c:v>
                </c:pt>
                <c:pt idx="8">
                  <c:v>480000</c:v>
                </c:pt>
                <c:pt idx="9">
                  <c:v>540000</c:v>
                </c:pt>
                <c:pt idx="10">
                  <c:v>600000</c:v>
                </c:pt>
                <c:pt idx="11">
                  <c:v>660000</c:v>
                </c:pt>
                <c:pt idx="12">
                  <c:v>720000</c:v>
                </c:pt>
                <c:pt idx="13">
                  <c:v>780000</c:v>
                </c:pt>
                <c:pt idx="14">
                  <c:v>840000</c:v>
                </c:pt>
                <c:pt idx="15">
                  <c:v>900000</c:v>
                </c:pt>
                <c:pt idx="16">
                  <c:v>960000</c:v>
                </c:pt>
                <c:pt idx="17">
                  <c:v>1020000</c:v>
                </c:pt>
                <c:pt idx="18">
                  <c:v>1080000</c:v>
                </c:pt>
                <c:pt idx="19">
                  <c:v>1140000</c:v>
                </c:pt>
                <c:pt idx="20">
                  <c:v>1200000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48000</c:v>
                </c:pt>
                <c:pt idx="2">
                  <c:v>96000</c:v>
                </c:pt>
                <c:pt idx="3">
                  <c:v>144000</c:v>
                </c:pt>
                <c:pt idx="4">
                  <c:v>192000</c:v>
                </c:pt>
                <c:pt idx="5">
                  <c:v>240000</c:v>
                </c:pt>
                <c:pt idx="6">
                  <c:v>288000</c:v>
                </c:pt>
                <c:pt idx="7">
                  <c:v>336000</c:v>
                </c:pt>
                <c:pt idx="8">
                  <c:v>384000</c:v>
                </c:pt>
                <c:pt idx="9">
                  <c:v>432000</c:v>
                </c:pt>
                <c:pt idx="10">
                  <c:v>480000</c:v>
                </c:pt>
                <c:pt idx="11">
                  <c:v>528000</c:v>
                </c:pt>
                <c:pt idx="12">
                  <c:v>576000</c:v>
                </c:pt>
                <c:pt idx="13">
                  <c:v>624000</c:v>
                </c:pt>
                <c:pt idx="14">
                  <c:v>672000</c:v>
                </c:pt>
                <c:pt idx="15">
                  <c:v>720000</c:v>
                </c:pt>
                <c:pt idx="16">
                  <c:v>768000</c:v>
                </c:pt>
                <c:pt idx="17">
                  <c:v>816000</c:v>
                </c:pt>
                <c:pt idx="18">
                  <c:v>864000</c:v>
                </c:pt>
                <c:pt idx="19">
                  <c:v>912000</c:v>
                </c:pt>
                <c:pt idx="20">
                  <c:v>960000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50000</c:v>
                </c:pt>
                <c:pt idx="14">
                  <c:v>50000</c:v>
                </c:pt>
                <c:pt idx="15">
                  <c:v>50000</c:v>
                </c:pt>
                <c:pt idx="16">
                  <c:v>50000</c:v>
                </c:pt>
                <c:pt idx="17">
                  <c:v>50000</c:v>
                </c:pt>
                <c:pt idx="18">
                  <c:v>50000</c:v>
                </c:pt>
                <c:pt idx="19">
                  <c:v>50000</c:v>
                </c:pt>
                <c:pt idx="2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98000</c:v>
                </c:pt>
                <c:pt idx="2">
                  <c:v>146000</c:v>
                </c:pt>
                <c:pt idx="3">
                  <c:v>194000</c:v>
                </c:pt>
                <c:pt idx="4">
                  <c:v>242000</c:v>
                </c:pt>
                <c:pt idx="5">
                  <c:v>290000</c:v>
                </c:pt>
                <c:pt idx="6">
                  <c:v>338000</c:v>
                </c:pt>
                <c:pt idx="7">
                  <c:v>386000</c:v>
                </c:pt>
                <c:pt idx="8">
                  <c:v>434000</c:v>
                </c:pt>
                <c:pt idx="9">
                  <c:v>482000</c:v>
                </c:pt>
                <c:pt idx="10">
                  <c:v>530000</c:v>
                </c:pt>
                <c:pt idx="11">
                  <c:v>578000</c:v>
                </c:pt>
                <c:pt idx="12">
                  <c:v>626000</c:v>
                </c:pt>
                <c:pt idx="13">
                  <c:v>674000</c:v>
                </c:pt>
                <c:pt idx="14">
                  <c:v>722000</c:v>
                </c:pt>
                <c:pt idx="15">
                  <c:v>770000</c:v>
                </c:pt>
                <c:pt idx="16">
                  <c:v>818000</c:v>
                </c:pt>
                <c:pt idx="17">
                  <c:v>866000</c:v>
                </c:pt>
                <c:pt idx="18">
                  <c:v>914000</c:v>
                </c:pt>
                <c:pt idx="19">
                  <c:v>962000</c:v>
                </c:pt>
                <c:pt idx="20">
                  <c:v>1010000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60000</c:v>
                </c:pt>
                <c:pt idx="2">
                  <c:v>120000</c:v>
                </c:pt>
                <c:pt idx="3">
                  <c:v>180000</c:v>
                </c:pt>
                <c:pt idx="4">
                  <c:v>240000</c:v>
                </c:pt>
                <c:pt idx="5">
                  <c:v>300000</c:v>
                </c:pt>
                <c:pt idx="6">
                  <c:v>360000</c:v>
                </c:pt>
                <c:pt idx="7">
                  <c:v>420000</c:v>
                </c:pt>
                <c:pt idx="8">
                  <c:v>480000</c:v>
                </c:pt>
                <c:pt idx="9">
                  <c:v>540000</c:v>
                </c:pt>
                <c:pt idx="10">
                  <c:v>600000</c:v>
                </c:pt>
                <c:pt idx="11">
                  <c:v>660000</c:v>
                </c:pt>
                <c:pt idx="12">
                  <c:v>720000</c:v>
                </c:pt>
                <c:pt idx="13">
                  <c:v>780000</c:v>
                </c:pt>
                <c:pt idx="14">
                  <c:v>840000</c:v>
                </c:pt>
                <c:pt idx="15">
                  <c:v>900000</c:v>
                </c:pt>
                <c:pt idx="16">
                  <c:v>960000</c:v>
                </c:pt>
                <c:pt idx="17">
                  <c:v>1020000</c:v>
                </c:pt>
                <c:pt idx="18">
                  <c:v>1080000</c:v>
                </c:pt>
                <c:pt idx="19">
                  <c:v>1140000</c:v>
                </c:pt>
                <c:pt idx="20">
                  <c:v>1200000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48000</c:v>
                </c:pt>
                <c:pt idx="2">
                  <c:v>96000</c:v>
                </c:pt>
                <c:pt idx="3">
                  <c:v>144000</c:v>
                </c:pt>
                <c:pt idx="4">
                  <c:v>192000</c:v>
                </c:pt>
                <c:pt idx="5">
                  <c:v>240000</c:v>
                </c:pt>
                <c:pt idx="6">
                  <c:v>288000</c:v>
                </c:pt>
                <c:pt idx="7">
                  <c:v>336000</c:v>
                </c:pt>
                <c:pt idx="8">
                  <c:v>384000</c:v>
                </c:pt>
                <c:pt idx="9">
                  <c:v>432000</c:v>
                </c:pt>
                <c:pt idx="10">
                  <c:v>480000</c:v>
                </c:pt>
                <c:pt idx="11">
                  <c:v>528000</c:v>
                </c:pt>
                <c:pt idx="12">
                  <c:v>576000</c:v>
                </c:pt>
                <c:pt idx="13">
                  <c:v>624000</c:v>
                </c:pt>
                <c:pt idx="14">
                  <c:v>672000</c:v>
                </c:pt>
                <c:pt idx="15">
                  <c:v>720000</c:v>
                </c:pt>
                <c:pt idx="16">
                  <c:v>768000</c:v>
                </c:pt>
                <c:pt idx="17">
                  <c:v>816000</c:v>
                </c:pt>
                <c:pt idx="18">
                  <c:v>864000</c:v>
                </c:pt>
                <c:pt idx="19">
                  <c:v>912000</c:v>
                </c:pt>
                <c:pt idx="20">
                  <c:v>960000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50000</c:v>
                </c:pt>
                <c:pt idx="14">
                  <c:v>50000</c:v>
                </c:pt>
                <c:pt idx="15">
                  <c:v>50000</c:v>
                </c:pt>
                <c:pt idx="16">
                  <c:v>50000</c:v>
                </c:pt>
                <c:pt idx="17">
                  <c:v>50000</c:v>
                </c:pt>
                <c:pt idx="18">
                  <c:v>50000</c:v>
                </c:pt>
                <c:pt idx="19">
                  <c:v>50000</c:v>
                </c:pt>
                <c:pt idx="20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  <c:pt idx="13">
                  <c:v>312</c:v>
                </c:pt>
                <c:pt idx="14">
                  <c:v>336</c:v>
                </c:pt>
                <c:pt idx="15">
                  <c:v>360</c:v>
                </c:pt>
                <c:pt idx="16">
                  <c:v>384</c:v>
                </c:pt>
                <c:pt idx="17">
                  <c:v>408</c:v>
                </c:pt>
                <c:pt idx="18">
                  <c:v>432</c:v>
                </c:pt>
                <c:pt idx="19">
                  <c:v>456</c:v>
                </c:pt>
                <c:pt idx="20">
                  <c:v>480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50000</c:v>
                </c:pt>
                <c:pt idx="1">
                  <c:v>98000</c:v>
                </c:pt>
                <c:pt idx="2">
                  <c:v>146000</c:v>
                </c:pt>
                <c:pt idx="3">
                  <c:v>194000</c:v>
                </c:pt>
                <c:pt idx="4">
                  <c:v>242000</c:v>
                </c:pt>
                <c:pt idx="5">
                  <c:v>290000</c:v>
                </c:pt>
                <c:pt idx="6">
                  <c:v>338000</c:v>
                </c:pt>
                <c:pt idx="7">
                  <c:v>386000</c:v>
                </c:pt>
                <c:pt idx="8">
                  <c:v>434000</c:v>
                </c:pt>
                <c:pt idx="9">
                  <c:v>482000</c:v>
                </c:pt>
                <c:pt idx="10">
                  <c:v>530000</c:v>
                </c:pt>
                <c:pt idx="11">
                  <c:v>578000</c:v>
                </c:pt>
                <c:pt idx="12">
                  <c:v>626000</c:v>
                </c:pt>
                <c:pt idx="13">
                  <c:v>674000</c:v>
                </c:pt>
                <c:pt idx="14">
                  <c:v>722000</c:v>
                </c:pt>
                <c:pt idx="15">
                  <c:v>770000</c:v>
                </c:pt>
                <c:pt idx="16">
                  <c:v>818000</c:v>
                </c:pt>
                <c:pt idx="17">
                  <c:v>866000</c:v>
                </c:pt>
                <c:pt idx="18">
                  <c:v>914000</c:v>
                </c:pt>
                <c:pt idx="19">
                  <c:v>962000</c:v>
                </c:pt>
                <c:pt idx="20">
                  <c:v>1010000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160852</xdr:colOff>
      <xdr:row>11</xdr:row>
      <xdr:rowOff>132731</xdr:rowOff>
    </xdr:from>
    <xdr:to>
      <xdr:col>5</xdr:col>
      <xdr:colOff>548702</xdr:colOff>
      <xdr:row>12</xdr:row>
      <xdr:rowOff>174910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796352" y="2025031"/>
          <a:ext cx="387850" cy="21997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121677</xdr:colOff>
      <xdr:row>13</xdr:row>
      <xdr:rowOff>1</xdr:rowOff>
    </xdr:from>
    <xdr:to>
      <xdr:col>6</xdr:col>
      <xdr:colOff>509521</xdr:colOff>
      <xdr:row>13</xdr:row>
      <xdr:rowOff>7605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 flipV="1">
          <a:off x="4757177" y="2247901"/>
          <a:ext cx="1264144" cy="7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509521</xdr:colOff>
      <xdr:row>12</xdr:row>
      <xdr:rowOff>156591</xdr:rowOff>
    </xdr:from>
    <xdr:to>
      <xdr:col>6</xdr:col>
      <xdr:colOff>514465</xdr:colOff>
      <xdr:row>16</xdr:row>
      <xdr:rowOff>152096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6021321" y="2226691"/>
          <a:ext cx="4944" cy="70670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377324</xdr:colOff>
      <xdr:row>12</xdr:row>
      <xdr:rowOff>21282</xdr:rowOff>
    </xdr:from>
    <xdr:to>
      <xdr:col>6</xdr:col>
      <xdr:colOff>692036</xdr:colOff>
      <xdr:row>12</xdr:row>
      <xdr:rowOff>174909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5889124" y="2091382"/>
          <a:ext cx="314712" cy="153627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DP</a:t>
          </a:r>
        </a:p>
      </xdr:txBody>
    </xdr:sp>
    <xdr:clientData/>
  </xdr:twoCellAnchor>
  <xdr:twoCellAnchor>
    <xdr:from>
      <xdr:col>6</xdr:col>
      <xdr:colOff>173295</xdr:colOff>
      <xdr:row>14</xdr:row>
      <xdr:rowOff>173171</xdr:rowOff>
    </xdr:from>
    <xdr:to>
      <xdr:col>7</xdr:col>
      <xdr:colOff>581562</xdr:colOff>
      <xdr:row>16</xdr:row>
      <xdr:rowOff>39824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85095" y="2598871"/>
          <a:ext cx="1284567" cy="222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46551</xdr:colOff>
      <xdr:row>11</xdr:row>
      <xdr:rowOff>136886</xdr:rowOff>
    </xdr:from>
    <xdr:to>
      <xdr:col>7</xdr:col>
      <xdr:colOff>53234</xdr:colOff>
      <xdr:row>16</xdr:row>
      <xdr:rowOff>136714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434651" y="2029186"/>
          <a:ext cx="6683" cy="88882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160852</xdr:colOff>
      <xdr:row>11</xdr:row>
      <xdr:rowOff>132731</xdr:rowOff>
    </xdr:from>
    <xdr:to>
      <xdr:col>7</xdr:col>
      <xdr:colOff>38024</xdr:colOff>
      <xdr:row>11</xdr:row>
      <xdr:rowOff>136888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endCxn id="9" idx="0"/>
        </xdr:cNvCxnSpPr>
      </xdr:nvCxnSpPr>
      <xdr:spPr bwMode="auto">
        <a:xfrm flipH="1" flipV="1">
          <a:off x="4792169" y="2018719"/>
          <a:ext cx="1626274" cy="415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532336</xdr:colOff>
      <xdr:row>15</xdr:row>
      <xdr:rowOff>169577</xdr:rowOff>
    </xdr:from>
    <xdr:to>
      <xdr:col>7</xdr:col>
      <xdr:colOff>22815</xdr:colOff>
      <xdr:row>16</xdr:row>
      <xdr:rowOff>114074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166377" y="2650836"/>
          <a:ext cx="122297" cy="36677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296983</xdr:colOff>
      <xdr:row>11</xdr:row>
      <xdr:rowOff>62100</xdr:rowOff>
    </xdr:from>
    <xdr:to>
      <xdr:col>6</xdr:col>
      <xdr:colOff>464699</xdr:colOff>
      <xdr:row>12</xdr:row>
      <xdr:rowOff>118848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32483" y="1954400"/>
          <a:ext cx="1044016" cy="234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64671</xdr:colOff>
      <xdr:row>11</xdr:row>
      <xdr:rowOff>136886</xdr:rowOff>
    </xdr:from>
    <xdr:to>
      <xdr:col>7</xdr:col>
      <xdr:colOff>452521</xdr:colOff>
      <xdr:row>12</xdr:row>
      <xdr:rowOff>38024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6445090" y="2022874"/>
          <a:ext cx="387850" cy="76048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58155</xdr:colOff>
      <xdr:row>11</xdr:row>
      <xdr:rowOff>134824</xdr:rowOff>
    </xdr:from>
    <xdr:to>
      <xdr:col>7</xdr:col>
      <xdr:colOff>342328</xdr:colOff>
      <xdr:row>13</xdr:row>
      <xdr:rowOff>91257</xdr:rowOff>
    </xdr:to>
    <xdr:sp macro="" textlink="">
      <xdr:nvSpPr>
        <xdr:cNvPr id="27" name="Venstre klammeparente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H="1">
          <a:off x="6446255" y="2027124"/>
          <a:ext cx="284173" cy="312033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470586</xdr:colOff>
      <xdr:row>10</xdr:row>
      <xdr:rowOff>69850</xdr:rowOff>
    </xdr:from>
    <xdr:to>
      <xdr:col>8</xdr:col>
      <xdr:colOff>482600</xdr:colOff>
      <xdr:row>11</xdr:row>
      <xdr:rowOff>177647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12586" y="1892300"/>
          <a:ext cx="685114" cy="2030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Overskudd</a:t>
          </a:r>
        </a:p>
      </xdr:txBody>
    </xdr:sp>
    <xdr:clientData/>
  </xdr:twoCellAnchor>
  <xdr:twoCellAnchor>
    <xdr:from>
      <xdr:col>7</xdr:col>
      <xdr:colOff>357302</xdr:colOff>
      <xdr:row>12</xdr:row>
      <xdr:rowOff>88900</xdr:rowOff>
    </xdr:from>
    <xdr:to>
      <xdr:col>8</xdr:col>
      <xdr:colOff>546099</xdr:colOff>
      <xdr:row>13</xdr:row>
      <xdr:rowOff>110156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99302" y="2190750"/>
          <a:ext cx="861897" cy="205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Dekningsbidrag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D8" transitionEvaluation="1" codeName="Ark1">
    <pageSetUpPr fitToPage="1"/>
  </sheetPr>
  <dimension ref="A1:X128"/>
  <sheetViews>
    <sheetView showGridLines="0" tabSelected="1" zoomScaleNormal="100" workbookViewId="0">
      <pane ySplit="2" topLeftCell="A8" activePane="bottomLeft" state="frozen"/>
      <selection pane="bottomLeft" activeCell="D11" sqref="D11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3"/>
      <c r="B7" s="25"/>
      <c r="C7" s="119" t="s">
        <v>34</v>
      </c>
      <c r="D7" s="44">
        <v>2500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3"/>
      <c r="B8" s="25"/>
      <c r="C8" s="119" t="s">
        <v>35</v>
      </c>
      <c r="D8" s="44">
        <v>2000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3"/>
      <c r="B9" s="25"/>
      <c r="C9" s="65" t="s">
        <v>36</v>
      </c>
      <c r="D9" s="45">
        <v>50000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6"/>
      <c r="B10" s="47"/>
      <c r="C10" s="48" t="s">
        <v>3</v>
      </c>
      <c r="D10" s="49">
        <v>236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50" t="s">
        <v>5</v>
      </c>
      <c r="B13" s="51"/>
      <c r="C13" s="51"/>
      <c r="D13" s="68">
        <f>D7-D8</f>
        <v>500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2" t="str">
        <f>"Dekningsbidrag totalt "&amp;IF(D10&gt;0,"v/ "&amp;TEXT(D10,"# ###")&amp;" enh.","")</f>
        <v>Dekningsbidrag totalt v/ 236 enh.</v>
      </c>
      <c r="B14" s="37"/>
      <c r="C14" s="37"/>
      <c r="D14" s="57">
        <f>(D7-D8)*D10</f>
        <v>118000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2" t="s">
        <v>6</v>
      </c>
      <c r="B15" s="37"/>
      <c r="C15" s="37"/>
      <c r="D15" s="53">
        <f>IF(D7=0,"",+D13/D7)</f>
        <v>0.2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4" t="str">
        <f>IF(D16&gt;=0,"Overskudd","Underskudd")&amp;IF(D10&gt;0," v/ "&amp;TEXT(D10,"# ###")&amp;" enh.","")</f>
        <v>Overskudd v/ 236 enh.</v>
      </c>
      <c r="B16" s="37"/>
      <c r="C16" s="37"/>
      <c r="D16" s="55">
        <f>(D7-D8)*D10-D9</f>
        <v>68000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3" t="s">
        <v>32</v>
      </c>
      <c r="B17" s="37"/>
      <c r="C17" s="37"/>
      <c r="D17" s="56">
        <f>IF(OR(D15=0,D15=""),"",+D9/D15)</f>
        <v>250000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3" t="s">
        <v>33</v>
      </c>
      <c r="B18" s="37"/>
      <c r="C18" s="37"/>
      <c r="D18" s="56">
        <f>IF(D13=0,"",+D9/D13)</f>
        <v>100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2" t="str">
        <f>"Sikkerhetsmargin i kroner "&amp;IF(D10&gt;0," v/ "&amp;TEXT(D10,"# ###")&amp;" enh.","")</f>
        <v>Sikkerhetsmargin i kroner  v/ 236 enh.</v>
      </c>
      <c r="B19" s="37"/>
      <c r="C19" s="37"/>
      <c r="D19" s="57">
        <f>D7*D10-D17</f>
        <v>340000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2" t="str">
        <f>"Sikkerhetsmargin i enheter "&amp;IF(D10&gt;0," v/ "&amp;TEXT(D10,"# ###")&amp;" enh.","")</f>
        <v>Sikkerhetsmargin i enheter  v/ 236 enh.</v>
      </c>
      <c r="B20" s="37"/>
      <c r="C20" s="37"/>
      <c r="D20" s="56">
        <f>IF(D7=0,"",+D19/D7)</f>
        <v>136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8" t="str">
        <f>"Sikkerhetsmargin i prosent "&amp;IF(D10&gt;0," v/ "&amp;TEXT(D10,"# ###")&amp;" enh.","")</f>
        <v>Sikkerhetsmargin i prosent  v/ 236 enh.</v>
      </c>
      <c r="B21" s="59"/>
      <c r="C21" s="59"/>
      <c r="D21" s="60">
        <f>IF((D7*D10)=0,"",+D19/(D7*D10))</f>
        <v>0.57627118644067798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11" t="s">
        <v>26</v>
      </c>
      <c r="B24" s="114">
        <f t="shared" ref="B24:E27" si="0">Q81</f>
        <v>2500</v>
      </c>
      <c r="C24" s="114">
        <f t="shared" si="0"/>
        <v>2211.8644067796608</v>
      </c>
      <c r="D24" s="114">
        <f t="shared" si="0"/>
        <v>-288.13559322033916</v>
      </c>
      <c r="E24" s="117">
        <f t="shared" si="0"/>
        <v>-0.11525423728813566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11" t="s">
        <v>27</v>
      </c>
      <c r="B25" s="114">
        <f t="shared" si="0"/>
        <v>2000</v>
      </c>
      <c r="C25" s="114">
        <f t="shared" si="0"/>
        <v>2288.1355932203392</v>
      </c>
      <c r="D25" s="114">
        <f t="shared" si="0"/>
        <v>288.13559322033916</v>
      </c>
      <c r="E25" s="117">
        <f t="shared" si="0"/>
        <v>0.14406779661016958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11" t="s">
        <v>28</v>
      </c>
      <c r="B26" s="115">
        <f t="shared" si="0"/>
        <v>50000</v>
      </c>
      <c r="C26" s="115">
        <f t="shared" si="0"/>
        <v>118000</v>
      </c>
      <c r="D26" s="115">
        <f t="shared" si="0"/>
        <v>68000</v>
      </c>
      <c r="E26" s="117">
        <f t="shared" si="0"/>
        <v>1.36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12" t="s">
        <v>13</v>
      </c>
      <c r="B27" s="116">
        <f t="shared" si="0"/>
        <v>236</v>
      </c>
      <c r="C27" s="116">
        <f t="shared" si="0"/>
        <v>100</v>
      </c>
      <c r="D27" s="116">
        <f t="shared" si="0"/>
        <v>-136</v>
      </c>
      <c r="E27" s="118">
        <f t="shared" si="0"/>
        <v>-0.57627118644067798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50000</v>
      </c>
      <c r="E34" s="62">
        <f t="shared" ref="E34:E54" si="4">C34+D34</f>
        <v>50000</v>
      </c>
      <c r="F34" s="62">
        <f t="shared" ref="F34:F54" si="5">B34-C34</f>
        <v>0</v>
      </c>
      <c r="G34" s="66">
        <f t="shared" ref="G34:G54" si="6">B34-E34</f>
        <v>-50000</v>
      </c>
      <c r="M34" s="19"/>
      <c r="O34" s="19"/>
    </row>
    <row r="35" spans="1:15" s="10" customFormat="1" x14ac:dyDescent="0.25">
      <c r="A35" s="61">
        <f>ROUND(D10/10,IF(D10&lt;1000,0,-2))</f>
        <v>24</v>
      </c>
      <c r="B35" s="62">
        <f t="shared" si="1"/>
        <v>60000</v>
      </c>
      <c r="C35" s="62">
        <f t="shared" si="2"/>
        <v>48000</v>
      </c>
      <c r="D35" s="62">
        <f t="shared" si="3"/>
        <v>50000</v>
      </c>
      <c r="E35" s="62">
        <f t="shared" si="4"/>
        <v>98000</v>
      </c>
      <c r="F35" s="62">
        <f t="shared" si="5"/>
        <v>12000</v>
      </c>
      <c r="G35" s="66">
        <f t="shared" si="6"/>
        <v>-38000</v>
      </c>
      <c r="M35" s="19"/>
      <c r="O35" s="19"/>
    </row>
    <row r="36" spans="1:15" s="10" customFormat="1" x14ac:dyDescent="0.25">
      <c r="A36" s="61">
        <f>ROUND((A35+$D$10/10),IF($D$10&lt;1000,0,-2))</f>
        <v>48</v>
      </c>
      <c r="B36" s="62">
        <f t="shared" si="1"/>
        <v>120000</v>
      </c>
      <c r="C36" s="62">
        <f t="shared" si="2"/>
        <v>96000</v>
      </c>
      <c r="D36" s="62">
        <f t="shared" si="3"/>
        <v>50000</v>
      </c>
      <c r="E36" s="62">
        <f t="shared" si="4"/>
        <v>146000</v>
      </c>
      <c r="F36" s="62">
        <f t="shared" si="5"/>
        <v>24000</v>
      </c>
      <c r="G36" s="66">
        <f t="shared" si="6"/>
        <v>-26000</v>
      </c>
      <c r="M36" s="19"/>
      <c r="O36" s="19"/>
    </row>
    <row r="37" spans="1:15" s="10" customFormat="1" x14ac:dyDescent="0.25">
      <c r="A37" s="61">
        <f t="shared" ref="A37:A54" si="7">ROUND((A36+$D$10/10),IF($D$10&lt;1000,0,-2))</f>
        <v>72</v>
      </c>
      <c r="B37" s="62">
        <f t="shared" si="1"/>
        <v>180000</v>
      </c>
      <c r="C37" s="62">
        <f t="shared" si="2"/>
        <v>144000</v>
      </c>
      <c r="D37" s="62">
        <f t="shared" si="3"/>
        <v>50000</v>
      </c>
      <c r="E37" s="62">
        <f t="shared" si="4"/>
        <v>194000</v>
      </c>
      <c r="F37" s="62">
        <f t="shared" si="5"/>
        <v>36000</v>
      </c>
      <c r="G37" s="66">
        <f t="shared" si="6"/>
        <v>-14000</v>
      </c>
      <c r="M37" s="19"/>
      <c r="O37" s="19"/>
    </row>
    <row r="38" spans="1:15" s="10" customFormat="1" x14ac:dyDescent="0.25">
      <c r="A38" s="61">
        <f t="shared" si="7"/>
        <v>96</v>
      </c>
      <c r="B38" s="62">
        <f t="shared" si="1"/>
        <v>240000</v>
      </c>
      <c r="C38" s="62">
        <f t="shared" si="2"/>
        <v>192000</v>
      </c>
      <c r="D38" s="62">
        <f t="shared" si="3"/>
        <v>50000</v>
      </c>
      <c r="E38" s="62">
        <f t="shared" si="4"/>
        <v>242000</v>
      </c>
      <c r="F38" s="62">
        <f t="shared" si="5"/>
        <v>48000</v>
      </c>
      <c r="G38" s="66">
        <f t="shared" si="6"/>
        <v>-2000</v>
      </c>
      <c r="M38" s="19"/>
      <c r="O38" s="19"/>
    </row>
    <row r="39" spans="1:15" s="10" customFormat="1" x14ac:dyDescent="0.25">
      <c r="A39" s="61">
        <f t="shared" si="7"/>
        <v>120</v>
      </c>
      <c r="B39" s="62">
        <f t="shared" si="1"/>
        <v>300000</v>
      </c>
      <c r="C39" s="62">
        <f t="shared" si="2"/>
        <v>240000</v>
      </c>
      <c r="D39" s="62">
        <f t="shared" si="3"/>
        <v>50000</v>
      </c>
      <c r="E39" s="62">
        <f t="shared" si="4"/>
        <v>290000</v>
      </c>
      <c r="F39" s="62">
        <f t="shared" si="5"/>
        <v>60000</v>
      </c>
      <c r="G39" s="66">
        <f t="shared" si="6"/>
        <v>10000</v>
      </c>
      <c r="M39" s="19"/>
      <c r="O39" s="19"/>
    </row>
    <row r="40" spans="1:15" s="10" customFormat="1" x14ac:dyDescent="0.25">
      <c r="A40" s="61">
        <f t="shared" si="7"/>
        <v>144</v>
      </c>
      <c r="B40" s="62">
        <f t="shared" si="1"/>
        <v>360000</v>
      </c>
      <c r="C40" s="62">
        <f t="shared" si="2"/>
        <v>288000</v>
      </c>
      <c r="D40" s="62">
        <f t="shared" si="3"/>
        <v>50000</v>
      </c>
      <c r="E40" s="62">
        <f t="shared" si="4"/>
        <v>338000</v>
      </c>
      <c r="F40" s="62">
        <f t="shared" si="5"/>
        <v>72000</v>
      </c>
      <c r="G40" s="66">
        <f t="shared" si="6"/>
        <v>22000</v>
      </c>
      <c r="M40" s="19"/>
      <c r="O40" s="19"/>
    </row>
    <row r="41" spans="1:15" s="10" customFormat="1" x14ac:dyDescent="0.25">
      <c r="A41" s="61">
        <f t="shared" si="7"/>
        <v>168</v>
      </c>
      <c r="B41" s="62">
        <f t="shared" si="1"/>
        <v>420000</v>
      </c>
      <c r="C41" s="62">
        <f t="shared" si="2"/>
        <v>336000</v>
      </c>
      <c r="D41" s="62">
        <f t="shared" si="3"/>
        <v>50000</v>
      </c>
      <c r="E41" s="62">
        <f t="shared" si="4"/>
        <v>386000</v>
      </c>
      <c r="F41" s="62">
        <f t="shared" si="5"/>
        <v>84000</v>
      </c>
      <c r="G41" s="66">
        <f t="shared" si="6"/>
        <v>34000</v>
      </c>
      <c r="M41" s="19"/>
      <c r="O41" s="19"/>
    </row>
    <row r="42" spans="1:15" s="10" customFormat="1" x14ac:dyDescent="0.25">
      <c r="A42" s="61">
        <f t="shared" si="7"/>
        <v>192</v>
      </c>
      <c r="B42" s="62">
        <f t="shared" si="1"/>
        <v>480000</v>
      </c>
      <c r="C42" s="62">
        <f t="shared" si="2"/>
        <v>384000</v>
      </c>
      <c r="D42" s="62">
        <f t="shared" si="3"/>
        <v>50000</v>
      </c>
      <c r="E42" s="62">
        <f t="shared" si="4"/>
        <v>434000</v>
      </c>
      <c r="F42" s="62">
        <f t="shared" si="5"/>
        <v>96000</v>
      </c>
      <c r="G42" s="66">
        <f t="shared" si="6"/>
        <v>46000</v>
      </c>
      <c r="M42" s="19"/>
      <c r="O42" s="19"/>
    </row>
    <row r="43" spans="1:15" s="10" customFormat="1" x14ac:dyDescent="0.25">
      <c r="A43" s="61">
        <f t="shared" si="7"/>
        <v>216</v>
      </c>
      <c r="B43" s="62">
        <f t="shared" si="1"/>
        <v>540000</v>
      </c>
      <c r="C43" s="62">
        <f t="shared" si="2"/>
        <v>432000</v>
      </c>
      <c r="D43" s="62">
        <f t="shared" si="3"/>
        <v>50000</v>
      </c>
      <c r="E43" s="62">
        <f t="shared" si="4"/>
        <v>482000</v>
      </c>
      <c r="F43" s="62">
        <f t="shared" si="5"/>
        <v>108000</v>
      </c>
      <c r="G43" s="66">
        <f t="shared" si="6"/>
        <v>58000</v>
      </c>
      <c r="M43" s="19"/>
      <c r="O43" s="19"/>
    </row>
    <row r="44" spans="1:15" s="10" customFormat="1" x14ac:dyDescent="0.25">
      <c r="A44" s="61">
        <f t="shared" si="7"/>
        <v>240</v>
      </c>
      <c r="B44" s="62">
        <f t="shared" si="1"/>
        <v>600000</v>
      </c>
      <c r="C44" s="62">
        <f t="shared" si="2"/>
        <v>480000</v>
      </c>
      <c r="D44" s="62">
        <f t="shared" si="3"/>
        <v>50000</v>
      </c>
      <c r="E44" s="62">
        <f t="shared" si="4"/>
        <v>530000</v>
      </c>
      <c r="F44" s="62">
        <f t="shared" si="5"/>
        <v>120000</v>
      </c>
      <c r="G44" s="66">
        <f t="shared" si="6"/>
        <v>70000</v>
      </c>
      <c r="M44" s="19"/>
      <c r="O44" s="19"/>
    </row>
    <row r="45" spans="1:15" s="10" customFormat="1" x14ac:dyDescent="0.25">
      <c r="A45" s="61">
        <f t="shared" si="7"/>
        <v>264</v>
      </c>
      <c r="B45" s="62">
        <f t="shared" si="1"/>
        <v>660000</v>
      </c>
      <c r="C45" s="62">
        <f t="shared" si="2"/>
        <v>528000</v>
      </c>
      <c r="D45" s="62">
        <f t="shared" si="3"/>
        <v>50000</v>
      </c>
      <c r="E45" s="62">
        <f t="shared" si="4"/>
        <v>578000</v>
      </c>
      <c r="F45" s="62">
        <f t="shared" si="5"/>
        <v>132000</v>
      </c>
      <c r="G45" s="66">
        <f t="shared" si="6"/>
        <v>82000</v>
      </c>
      <c r="M45" s="19"/>
      <c r="O45" s="19"/>
    </row>
    <row r="46" spans="1:15" s="10" customFormat="1" x14ac:dyDescent="0.25">
      <c r="A46" s="61">
        <f t="shared" si="7"/>
        <v>288</v>
      </c>
      <c r="B46" s="62">
        <f t="shared" si="1"/>
        <v>720000</v>
      </c>
      <c r="C46" s="62">
        <f t="shared" si="2"/>
        <v>576000</v>
      </c>
      <c r="D46" s="62">
        <f t="shared" si="3"/>
        <v>50000</v>
      </c>
      <c r="E46" s="62">
        <f t="shared" si="4"/>
        <v>626000</v>
      </c>
      <c r="F46" s="62">
        <f t="shared" si="5"/>
        <v>144000</v>
      </c>
      <c r="G46" s="66">
        <f t="shared" si="6"/>
        <v>94000</v>
      </c>
      <c r="M46" s="19"/>
      <c r="O46" s="19"/>
    </row>
    <row r="47" spans="1:15" s="10" customFormat="1" x14ac:dyDescent="0.25">
      <c r="A47" s="61">
        <f t="shared" si="7"/>
        <v>312</v>
      </c>
      <c r="B47" s="62">
        <f t="shared" si="1"/>
        <v>780000</v>
      </c>
      <c r="C47" s="62">
        <f t="shared" si="2"/>
        <v>624000</v>
      </c>
      <c r="D47" s="62">
        <f t="shared" si="3"/>
        <v>50000</v>
      </c>
      <c r="E47" s="62">
        <f t="shared" si="4"/>
        <v>674000</v>
      </c>
      <c r="F47" s="62">
        <f t="shared" si="5"/>
        <v>156000</v>
      </c>
      <c r="G47" s="66">
        <f t="shared" si="6"/>
        <v>106000</v>
      </c>
    </row>
    <row r="48" spans="1:15" s="10" customFormat="1" x14ac:dyDescent="0.25">
      <c r="A48" s="61">
        <f t="shared" si="7"/>
        <v>336</v>
      </c>
      <c r="B48" s="62">
        <f t="shared" si="1"/>
        <v>840000</v>
      </c>
      <c r="C48" s="62">
        <f t="shared" si="2"/>
        <v>672000</v>
      </c>
      <c r="D48" s="62">
        <f t="shared" si="3"/>
        <v>50000</v>
      </c>
      <c r="E48" s="62">
        <f t="shared" si="4"/>
        <v>722000</v>
      </c>
      <c r="F48" s="62">
        <f t="shared" si="5"/>
        <v>168000</v>
      </c>
      <c r="G48" s="66">
        <f t="shared" si="6"/>
        <v>118000</v>
      </c>
    </row>
    <row r="49" spans="1:24" s="10" customFormat="1" x14ac:dyDescent="0.25">
      <c r="A49" s="61">
        <f t="shared" si="7"/>
        <v>360</v>
      </c>
      <c r="B49" s="62">
        <f t="shared" si="1"/>
        <v>900000</v>
      </c>
      <c r="C49" s="62">
        <f t="shared" si="2"/>
        <v>720000</v>
      </c>
      <c r="D49" s="62">
        <f t="shared" si="3"/>
        <v>50000</v>
      </c>
      <c r="E49" s="62">
        <f t="shared" si="4"/>
        <v>770000</v>
      </c>
      <c r="F49" s="62">
        <f t="shared" si="5"/>
        <v>180000</v>
      </c>
      <c r="G49" s="66">
        <f t="shared" si="6"/>
        <v>130000</v>
      </c>
    </row>
    <row r="50" spans="1:24" s="10" customFormat="1" ht="14" x14ac:dyDescent="0.3">
      <c r="A50" s="61">
        <f t="shared" si="7"/>
        <v>384</v>
      </c>
      <c r="B50" s="62">
        <f t="shared" si="1"/>
        <v>960000</v>
      </c>
      <c r="C50" s="62">
        <f t="shared" si="2"/>
        <v>768000</v>
      </c>
      <c r="D50" s="62">
        <f t="shared" si="3"/>
        <v>50000</v>
      </c>
      <c r="E50" s="62">
        <f t="shared" si="4"/>
        <v>818000</v>
      </c>
      <c r="F50" s="62">
        <f t="shared" si="5"/>
        <v>192000</v>
      </c>
      <c r="G50" s="66">
        <f t="shared" si="6"/>
        <v>142000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5">
      <c r="A51" s="61">
        <f t="shared" si="7"/>
        <v>408</v>
      </c>
      <c r="B51" s="62">
        <f t="shared" si="1"/>
        <v>1020000</v>
      </c>
      <c r="C51" s="62">
        <f t="shared" si="2"/>
        <v>816000</v>
      </c>
      <c r="D51" s="62">
        <f t="shared" si="3"/>
        <v>50000</v>
      </c>
      <c r="E51" s="62">
        <f t="shared" si="4"/>
        <v>866000</v>
      </c>
      <c r="F51" s="62">
        <f t="shared" si="5"/>
        <v>204000</v>
      </c>
      <c r="G51" s="66">
        <f t="shared" si="6"/>
        <v>154000</v>
      </c>
    </row>
    <row r="52" spans="1:24" s="10" customFormat="1" ht="23" x14ac:dyDescent="0.5">
      <c r="A52" s="61">
        <f t="shared" si="7"/>
        <v>432</v>
      </c>
      <c r="B52" s="62">
        <f t="shared" si="1"/>
        <v>1080000</v>
      </c>
      <c r="C52" s="62">
        <f t="shared" si="2"/>
        <v>864000</v>
      </c>
      <c r="D52" s="62">
        <f t="shared" si="3"/>
        <v>50000</v>
      </c>
      <c r="E52" s="62">
        <f t="shared" si="4"/>
        <v>914000</v>
      </c>
      <c r="F52" s="62">
        <f t="shared" si="5"/>
        <v>216000</v>
      </c>
      <c r="G52" s="66">
        <f t="shared" si="6"/>
        <v>166000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5">
      <c r="A53" s="61">
        <f t="shared" si="7"/>
        <v>456</v>
      </c>
      <c r="B53" s="62">
        <f t="shared" si="1"/>
        <v>1140000</v>
      </c>
      <c r="C53" s="62">
        <f t="shared" si="2"/>
        <v>912000</v>
      </c>
      <c r="D53" s="62">
        <f t="shared" si="3"/>
        <v>50000</v>
      </c>
      <c r="E53" s="62">
        <f t="shared" si="4"/>
        <v>962000</v>
      </c>
      <c r="F53" s="62">
        <f t="shared" si="5"/>
        <v>228000</v>
      </c>
      <c r="G53" s="66">
        <f t="shared" si="6"/>
        <v>178000</v>
      </c>
    </row>
    <row r="54" spans="1:24" s="21" customFormat="1" ht="14" x14ac:dyDescent="0.3">
      <c r="A54" s="120">
        <f t="shared" si="7"/>
        <v>480</v>
      </c>
      <c r="B54" s="63">
        <f t="shared" si="1"/>
        <v>1200000</v>
      </c>
      <c r="C54" s="63">
        <f t="shared" si="2"/>
        <v>960000</v>
      </c>
      <c r="D54" s="63">
        <f t="shared" si="3"/>
        <v>50000</v>
      </c>
      <c r="E54" s="63">
        <f t="shared" si="4"/>
        <v>1010000</v>
      </c>
      <c r="F54" s="63">
        <f t="shared" si="5"/>
        <v>240000</v>
      </c>
      <c r="G54" s="67">
        <f t="shared" si="6"/>
        <v>190000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" x14ac:dyDescent="0.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" x14ac:dyDescent="0.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" x14ac:dyDescent="0.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50000</v>
      </c>
      <c r="U57" s="79">
        <f t="shared" ref="U57:U77" si="12">+E34</f>
        <v>50000</v>
      </c>
      <c r="V57" s="79">
        <f t="shared" ref="V57:V77" si="13">+F34</f>
        <v>0</v>
      </c>
      <c r="W57" s="80">
        <f t="shared" ref="W57:W77" si="14">+G34</f>
        <v>-50000</v>
      </c>
    </row>
    <row r="58" spans="1:24" s="21" customFormat="1" ht="14" x14ac:dyDescent="0.3">
      <c r="C58" s="20"/>
      <c r="Q58" s="79">
        <f t="shared" si="8"/>
        <v>24</v>
      </c>
      <c r="R58" s="79">
        <f t="shared" si="9"/>
        <v>60000</v>
      </c>
      <c r="S58" s="79">
        <f t="shared" si="10"/>
        <v>48000</v>
      </c>
      <c r="T58" s="79">
        <f t="shared" si="11"/>
        <v>50000</v>
      </c>
      <c r="U58" s="79">
        <f t="shared" si="12"/>
        <v>98000</v>
      </c>
      <c r="V58" s="79">
        <f t="shared" si="13"/>
        <v>12000</v>
      </c>
      <c r="W58" s="80">
        <f t="shared" si="14"/>
        <v>-38000</v>
      </c>
    </row>
    <row r="59" spans="1:24" s="21" customFormat="1" ht="14" x14ac:dyDescent="0.3">
      <c r="C59" s="20"/>
      <c r="Q59" s="79">
        <f t="shared" si="8"/>
        <v>48</v>
      </c>
      <c r="R59" s="79">
        <f t="shared" si="9"/>
        <v>120000</v>
      </c>
      <c r="S59" s="79">
        <f t="shared" si="10"/>
        <v>96000</v>
      </c>
      <c r="T59" s="79">
        <f t="shared" si="11"/>
        <v>50000</v>
      </c>
      <c r="U59" s="79">
        <f t="shared" si="12"/>
        <v>146000</v>
      </c>
      <c r="V59" s="79">
        <f t="shared" si="13"/>
        <v>24000</v>
      </c>
      <c r="W59" s="80">
        <f t="shared" si="14"/>
        <v>-26000</v>
      </c>
    </row>
    <row r="60" spans="1:24" s="21" customFormat="1" ht="14" x14ac:dyDescent="0.3">
      <c r="C60" s="20"/>
      <c r="Q60" s="79">
        <f t="shared" si="8"/>
        <v>72</v>
      </c>
      <c r="R60" s="79">
        <f t="shared" si="9"/>
        <v>180000</v>
      </c>
      <c r="S60" s="79">
        <f t="shared" si="10"/>
        <v>144000</v>
      </c>
      <c r="T60" s="79">
        <f t="shared" si="11"/>
        <v>50000</v>
      </c>
      <c r="U60" s="79">
        <f t="shared" si="12"/>
        <v>194000</v>
      </c>
      <c r="V60" s="79">
        <f t="shared" si="13"/>
        <v>36000</v>
      </c>
      <c r="W60" s="80">
        <f t="shared" si="14"/>
        <v>-14000</v>
      </c>
    </row>
    <row r="61" spans="1:24" s="21" customFormat="1" ht="14" x14ac:dyDescent="0.3">
      <c r="C61" s="20"/>
      <c r="Q61" s="79">
        <f t="shared" si="8"/>
        <v>96</v>
      </c>
      <c r="R61" s="79">
        <f t="shared" si="9"/>
        <v>240000</v>
      </c>
      <c r="S61" s="79">
        <f t="shared" si="10"/>
        <v>192000</v>
      </c>
      <c r="T61" s="79">
        <f t="shared" si="11"/>
        <v>50000</v>
      </c>
      <c r="U61" s="79">
        <f t="shared" si="12"/>
        <v>242000</v>
      </c>
      <c r="V61" s="79">
        <f t="shared" si="13"/>
        <v>48000</v>
      </c>
      <c r="W61" s="80">
        <f t="shared" si="14"/>
        <v>-2000</v>
      </c>
    </row>
    <row r="62" spans="1:24" s="21" customFormat="1" ht="14" x14ac:dyDescent="0.3">
      <c r="C62" s="20"/>
      <c r="Q62" s="79">
        <f t="shared" si="8"/>
        <v>120</v>
      </c>
      <c r="R62" s="79">
        <f t="shared" si="9"/>
        <v>300000</v>
      </c>
      <c r="S62" s="79">
        <f t="shared" si="10"/>
        <v>240000</v>
      </c>
      <c r="T62" s="79">
        <f t="shared" si="11"/>
        <v>50000</v>
      </c>
      <c r="U62" s="79">
        <f t="shared" si="12"/>
        <v>290000</v>
      </c>
      <c r="V62" s="79">
        <f t="shared" si="13"/>
        <v>60000</v>
      </c>
      <c r="W62" s="80">
        <f t="shared" si="14"/>
        <v>10000</v>
      </c>
    </row>
    <row r="63" spans="1:24" s="21" customFormat="1" ht="14" x14ac:dyDescent="0.3">
      <c r="C63" s="20"/>
      <c r="Q63" s="79">
        <f t="shared" si="8"/>
        <v>144</v>
      </c>
      <c r="R63" s="79">
        <f t="shared" si="9"/>
        <v>360000</v>
      </c>
      <c r="S63" s="79">
        <f t="shared" si="10"/>
        <v>288000</v>
      </c>
      <c r="T63" s="79">
        <f t="shared" si="11"/>
        <v>50000</v>
      </c>
      <c r="U63" s="79">
        <f t="shared" si="12"/>
        <v>338000</v>
      </c>
      <c r="V63" s="79">
        <f t="shared" si="13"/>
        <v>72000</v>
      </c>
      <c r="W63" s="80">
        <f t="shared" si="14"/>
        <v>22000</v>
      </c>
    </row>
    <row r="64" spans="1:24" s="21" customFormat="1" ht="14" x14ac:dyDescent="0.3">
      <c r="C64" s="20"/>
      <c r="Q64" s="79">
        <f t="shared" si="8"/>
        <v>168</v>
      </c>
      <c r="R64" s="79">
        <f t="shared" si="9"/>
        <v>420000</v>
      </c>
      <c r="S64" s="79">
        <f t="shared" si="10"/>
        <v>336000</v>
      </c>
      <c r="T64" s="79">
        <f t="shared" si="11"/>
        <v>50000</v>
      </c>
      <c r="U64" s="79">
        <f t="shared" si="12"/>
        <v>386000</v>
      </c>
      <c r="V64" s="79">
        <f t="shared" si="13"/>
        <v>84000</v>
      </c>
      <c r="W64" s="80">
        <f t="shared" si="14"/>
        <v>34000</v>
      </c>
    </row>
    <row r="65" spans="3:24" s="21" customFormat="1" ht="14" x14ac:dyDescent="0.3">
      <c r="C65" s="20"/>
      <c r="Q65" s="79">
        <f t="shared" si="8"/>
        <v>192</v>
      </c>
      <c r="R65" s="79">
        <f t="shared" si="9"/>
        <v>480000</v>
      </c>
      <c r="S65" s="79">
        <f t="shared" si="10"/>
        <v>384000</v>
      </c>
      <c r="T65" s="79">
        <f t="shared" si="11"/>
        <v>50000</v>
      </c>
      <c r="U65" s="79">
        <f t="shared" si="12"/>
        <v>434000</v>
      </c>
      <c r="V65" s="79">
        <f t="shared" si="13"/>
        <v>96000</v>
      </c>
      <c r="W65" s="80">
        <f t="shared" si="14"/>
        <v>46000</v>
      </c>
    </row>
    <row r="66" spans="3:24" s="21" customFormat="1" ht="14" x14ac:dyDescent="0.3">
      <c r="C66" s="20"/>
      <c r="Q66" s="79">
        <f t="shared" si="8"/>
        <v>216</v>
      </c>
      <c r="R66" s="79">
        <f t="shared" si="9"/>
        <v>540000</v>
      </c>
      <c r="S66" s="79">
        <f t="shared" si="10"/>
        <v>432000</v>
      </c>
      <c r="T66" s="79">
        <f t="shared" si="11"/>
        <v>50000</v>
      </c>
      <c r="U66" s="79">
        <f t="shared" si="12"/>
        <v>482000</v>
      </c>
      <c r="V66" s="79">
        <f t="shared" si="13"/>
        <v>108000</v>
      </c>
      <c r="W66" s="80">
        <f t="shared" si="14"/>
        <v>58000</v>
      </c>
    </row>
    <row r="67" spans="3:24" s="21" customFormat="1" ht="14" x14ac:dyDescent="0.3">
      <c r="C67" s="20"/>
      <c r="Q67" s="79">
        <f t="shared" si="8"/>
        <v>240</v>
      </c>
      <c r="R67" s="79">
        <f t="shared" si="9"/>
        <v>600000</v>
      </c>
      <c r="S67" s="79">
        <f t="shared" si="10"/>
        <v>480000</v>
      </c>
      <c r="T67" s="79">
        <f t="shared" si="11"/>
        <v>50000</v>
      </c>
      <c r="U67" s="79">
        <f t="shared" si="12"/>
        <v>530000</v>
      </c>
      <c r="V67" s="79">
        <f t="shared" si="13"/>
        <v>120000</v>
      </c>
      <c r="W67" s="80">
        <f t="shared" si="14"/>
        <v>70000</v>
      </c>
    </row>
    <row r="68" spans="3:24" s="21" customFormat="1" ht="14" x14ac:dyDescent="0.3">
      <c r="C68" s="20"/>
      <c r="Q68" s="79">
        <f t="shared" si="8"/>
        <v>264</v>
      </c>
      <c r="R68" s="79">
        <f t="shared" si="9"/>
        <v>660000</v>
      </c>
      <c r="S68" s="79">
        <f t="shared" si="10"/>
        <v>528000</v>
      </c>
      <c r="T68" s="79">
        <f t="shared" si="11"/>
        <v>50000</v>
      </c>
      <c r="U68" s="79">
        <f t="shared" si="12"/>
        <v>578000</v>
      </c>
      <c r="V68" s="79">
        <f t="shared" si="13"/>
        <v>132000</v>
      </c>
      <c r="W68" s="80">
        <f t="shared" si="14"/>
        <v>82000</v>
      </c>
    </row>
    <row r="69" spans="3:24" s="21" customFormat="1" ht="14" x14ac:dyDescent="0.3">
      <c r="C69" s="20"/>
      <c r="Q69" s="79">
        <f t="shared" si="8"/>
        <v>288</v>
      </c>
      <c r="R69" s="79">
        <f t="shared" si="9"/>
        <v>720000</v>
      </c>
      <c r="S69" s="79">
        <f t="shared" si="10"/>
        <v>576000</v>
      </c>
      <c r="T69" s="79">
        <f t="shared" si="11"/>
        <v>50000</v>
      </c>
      <c r="U69" s="79">
        <f t="shared" si="12"/>
        <v>626000</v>
      </c>
      <c r="V69" s="79">
        <f t="shared" si="13"/>
        <v>144000</v>
      </c>
      <c r="W69" s="80">
        <f t="shared" si="14"/>
        <v>94000</v>
      </c>
    </row>
    <row r="70" spans="3:24" s="21" customFormat="1" ht="14" x14ac:dyDescent="0.3">
      <c r="C70" s="20"/>
      <c r="Q70" s="79">
        <f t="shared" si="8"/>
        <v>312</v>
      </c>
      <c r="R70" s="79">
        <f t="shared" si="9"/>
        <v>780000</v>
      </c>
      <c r="S70" s="79">
        <f t="shared" si="10"/>
        <v>624000</v>
      </c>
      <c r="T70" s="79">
        <f t="shared" si="11"/>
        <v>50000</v>
      </c>
      <c r="U70" s="79">
        <f t="shared" si="12"/>
        <v>674000</v>
      </c>
      <c r="V70" s="79">
        <f t="shared" si="13"/>
        <v>156000</v>
      </c>
      <c r="W70" s="80">
        <f t="shared" si="14"/>
        <v>106000</v>
      </c>
    </row>
    <row r="71" spans="3:24" s="21" customFormat="1" ht="14" x14ac:dyDescent="0.3">
      <c r="C71" s="20"/>
      <c r="Q71" s="79">
        <f t="shared" si="8"/>
        <v>336</v>
      </c>
      <c r="R71" s="79">
        <f t="shared" si="9"/>
        <v>840000</v>
      </c>
      <c r="S71" s="79">
        <f t="shared" si="10"/>
        <v>672000</v>
      </c>
      <c r="T71" s="79">
        <f t="shared" si="11"/>
        <v>50000</v>
      </c>
      <c r="U71" s="79">
        <f t="shared" si="12"/>
        <v>722000</v>
      </c>
      <c r="V71" s="79">
        <f t="shared" si="13"/>
        <v>168000</v>
      </c>
      <c r="W71" s="80">
        <f t="shared" si="14"/>
        <v>118000</v>
      </c>
    </row>
    <row r="72" spans="3:24" s="21" customFormat="1" ht="14" x14ac:dyDescent="0.3">
      <c r="C72" s="20"/>
      <c r="Q72" s="79">
        <f t="shared" si="8"/>
        <v>360</v>
      </c>
      <c r="R72" s="79">
        <f t="shared" si="9"/>
        <v>900000</v>
      </c>
      <c r="S72" s="79">
        <f t="shared" si="10"/>
        <v>720000</v>
      </c>
      <c r="T72" s="79">
        <f t="shared" si="11"/>
        <v>50000</v>
      </c>
      <c r="U72" s="79">
        <f t="shared" si="12"/>
        <v>770000</v>
      </c>
      <c r="V72" s="79">
        <f t="shared" si="13"/>
        <v>180000</v>
      </c>
      <c r="W72" s="80">
        <f t="shared" si="14"/>
        <v>130000</v>
      </c>
    </row>
    <row r="73" spans="3:24" s="21" customFormat="1" ht="14" x14ac:dyDescent="0.3">
      <c r="C73" s="20"/>
      <c r="Q73" s="79">
        <f t="shared" si="8"/>
        <v>384</v>
      </c>
      <c r="R73" s="79">
        <f t="shared" si="9"/>
        <v>960000</v>
      </c>
      <c r="S73" s="79">
        <f t="shared" si="10"/>
        <v>768000</v>
      </c>
      <c r="T73" s="79">
        <f t="shared" si="11"/>
        <v>50000</v>
      </c>
      <c r="U73" s="79">
        <f t="shared" si="12"/>
        <v>818000</v>
      </c>
      <c r="V73" s="79">
        <f t="shared" si="13"/>
        <v>192000</v>
      </c>
      <c r="W73" s="80">
        <f t="shared" si="14"/>
        <v>142000</v>
      </c>
    </row>
    <row r="74" spans="3:24" s="21" customFormat="1" ht="14" x14ac:dyDescent="0.3">
      <c r="C74" s="20"/>
      <c r="Q74" s="79">
        <f t="shared" si="8"/>
        <v>408</v>
      </c>
      <c r="R74" s="79">
        <f t="shared" si="9"/>
        <v>1020000</v>
      </c>
      <c r="S74" s="79">
        <f t="shared" si="10"/>
        <v>816000</v>
      </c>
      <c r="T74" s="79">
        <f t="shared" si="11"/>
        <v>50000</v>
      </c>
      <c r="U74" s="79">
        <f t="shared" si="12"/>
        <v>866000</v>
      </c>
      <c r="V74" s="79">
        <f t="shared" si="13"/>
        <v>204000</v>
      </c>
      <c r="W74" s="80">
        <f t="shared" si="14"/>
        <v>154000</v>
      </c>
    </row>
    <row r="75" spans="3:24" s="21" customFormat="1" ht="14" x14ac:dyDescent="0.3">
      <c r="C75" s="20"/>
      <c r="Q75" s="79">
        <f t="shared" si="8"/>
        <v>432</v>
      </c>
      <c r="R75" s="79">
        <f t="shared" si="9"/>
        <v>1080000</v>
      </c>
      <c r="S75" s="79">
        <f t="shared" si="10"/>
        <v>864000</v>
      </c>
      <c r="T75" s="79">
        <f t="shared" si="11"/>
        <v>50000</v>
      </c>
      <c r="U75" s="79">
        <f t="shared" si="12"/>
        <v>914000</v>
      </c>
      <c r="V75" s="79">
        <f t="shared" si="13"/>
        <v>216000</v>
      </c>
      <c r="W75" s="80">
        <f t="shared" si="14"/>
        <v>166000</v>
      </c>
    </row>
    <row r="76" spans="3:24" s="21" customFormat="1" ht="14" x14ac:dyDescent="0.3">
      <c r="C76" s="20"/>
      <c r="Q76" s="79">
        <f t="shared" si="8"/>
        <v>456</v>
      </c>
      <c r="R76" s="79">
        <f t="shared" si="9"/>
        <v>1140000</v>
      </c>
      <c r="S76" s="79">
        <f t="shared" si="10"/>
        <v>912000</v>
      </c>
      <c r="T76" s="79">
        <f t="shared" si="11"/>
        <v>50000</v>
      </c>
      <c r="U76" s="79">
        <f t="shared" si="12"/>
        <v>962000</v>
      </c>
      <c r="V76" s="79">
        <f t="shared" si="13"/>
        <v>228000</v>
      </c>
      <c r="W76" s="80">
        <f t="shared" si="14"/>
        <v>178000</v>
      </c>
    </row>
    <row r="77" spans="3:24" s="21" customFormat="1" ht="14" x14ac:dyDescent="0.3">
      <c r="C77" s="20"/>
      <c r="Q77" s="81">
        <f t="shared" si="8"/>
        <v>480</v>
      </c>
      <c r="R77" s="81">
        <f t="shared" si="9"/>
        <v>1200000</v>
      </c>
      <c r="S77" s="81">
        <f t="shared" si="10"/>
        <v>960000</v>
      </c>
      <c r="T77" s="81">
        <f t="shared" si="11"/>
        <v>50000</v>
      </c>
      <c r="U77" s="81">
        <f t="shared" si="12"/>
        <v>1010000</v>
      </c>
      <c r="V77" s="81">
        <f t="shared" si="13"/>
        <v>240000</v>
      </c>
      <c r="W77" s="82">
        <f t="shared" si="14"/>
        <v>190000</v>
      </c>
    </row>
    <row r="78" spans="3:24" s="21" customFormat="1" ht="14" x14ac:dyDescent="0.3">
      <c r="C78" s="20"/>
      <c r="P78" s="69"/>
      <c r="Q78" s="69"/>
      <c r="R78" s="69"/>
      <c r="S78" s="69"/>
      <c r="T78" s="69"/>
    </row>
    <row r="79" spans="3:24" s="21" customFormat="1" ht="14" x14ac:dyDescent="0.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" x14ac:dyDescent="0.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500</v>
      </c>
    </row>
    <row r="81" spans="3:24" s="21" customFormat="1" ht="14" x14ac:dyDescent="0.3">
      <c r="C81" s="20"/>
      <c r="P81" s="83" t="s">
        <v>26</v>
      </c>
      <c r="Q81" s="91">
        <f>D7</f>
        <v>2500</v>
      </c>
      <c r="R81" s="91">
        <f>IF(Q84=0,0,((Q82*Q84)+Q83)/Q84)</f>
        <v>2211.8644067796608</v>
      </c>
      <c r="S81" s="92">
        <f>R81-Q81</f>
        <v>-288.13559322033916</v>
      </c>
      <c r="T81" s="103">
        <f>IF(Q81=0,0,S81/Q81)</f>
        <v>-0.11525423728813566</v>
      </c>
      <c r="U81" s="83" t="str">
        <f t="shared" si="15"/>
        <v>Dekningsbidrag totalt v/ 236 enh.</v>
      </c>
      <c r="V81" s="84"/>
      <c r="W81" s="84"/>
      <c r="X81" s="85">
        <f t="shared" si="16"/>
        <v>118000</v>
      </c>
    </row>
    <row r="82" spans="3:24" s="21" customFormat="1" ht="14" x14ac:dyDescent="0.3">
      <c r="C82" s="20"/>
      <c r="P82" s="83" t="s">
        <v>27</v>
      </c>
      <c r="Q82" s="91">
        <f>D8</f>
        <v>2000</v>
      </c>
      <c r="R82" s="91">
        <f>IF(Q84=0,0,Q82+X83/Q84)</f>
        <v>2288.1355932203392</v>
      </c>
      <c r="S82" s="92">
        <f>R82-Q82</f>
        <v>288.13559322033916</v>
      </c>
      <c r="T82" s="103">
        <f>IF(Q82=0,0,S82/Q82)</f>
        <v>0.14406779661016958</v>
      </c>
      <c r="U82" s="83" t="str">
        <f t="shared" si="15"/>
        <v>Dekningsgrad</v>
      </c>
      <c r="V82" s="84"/>
      <c r="W82" s="84"/>
      <c r="X82" s="86">
        <f t="shared" si="16"/>
        <v>0.2</v>
      </c>
    </row>
    <row r="83" spans="3:24" s="21" customFormat="1" ht="14" x14ac:dyDescent="0.3">
      <c r="C83" s="20"/>
      <c r="P83" s="83" t="s">
        <v>28</v>
      </c>
      <c r="Q83" s="93">
        <f>D9</f>
        <v>50000</v>
      </c>
      <c r="R83" s="93">
        <f>Q83+X83</f>
        <v>118000</v>
      </c>
      <c r="S83" s="94">
        <f>R83-Q83</f>
        <v>68000</v>
      </c>
      <c r="T83" s="103">
        <f>IF(Q83=0,0,S83/Q83)</f>
        <v>1.36</v>
      </c>
      <c r="U83" s="83" t="str">
        <f t="shared" si="15"/>
        <v>Overskudd v/ 236 enh.</v>
      </c>
      <c r="V83" s="84"/>
      <c r="W83" s="84"/>
      <c r="X83" s="85">
        <f t="shared" si="16"/>
        <v>68000</v>
      </c>
    </row>
    <row r="84" spans="3:24" s="21" customFormat="1" ht="14" x14ac:dyDescent="0.3">
      <c r="C84" s="20"/>
      <c r="P84" s="87" t="s">
        <v>13</v>
      </c>
      <c r="Q84" s="95">
        <f>D10</f>
        <v>236</v>
      </c>
      <c r="R84" s="95">
        <f>X85</f>
        <v>100</v>
      </c>
      <c r="S84" s="96">
        <f>R84-Q84</f>
        <v>-136</v>
      </c>
      <c r="T84" s="104">
        <f>IF(Q84=0,0,S84/Q84)</f>
        <v>-0.57627118644067798</v>
      </c>
      <c r="U84" s="83" t="str">
        <f t="shared" si="15"/>
        <v>Dekningspunkt i kroner (nullpunktomsetning)</v>
      </c>
      <c r="V84" s="84"/>
      <c r="W84" s="84"/>
      <c r="X84" s="85">
        <f t="shared" si="16"/>
        <v>250000</v>
      </c>
    </row>
    <row r="85" spans="3:24" s="21" customFormat="1" ht="14" x14ac:dyDescent="0.3">
      <c r="C85" s="20"/>
      <c r="U85" s="83" t="str">
        <f t="shared" si="15"/>
        <v>Dekningspunkt i enheter (nullpunkt)</v>
      </c>
      <c r="V85" s="84"/>
      <c r="W85" s="84"/>
      <c r="X85" s="85">
        <f t="shared" si="16"/>
        <v>100</v>
      </c>
    </row>
    <row r="86" spans="3:24" s="21" customFormat="1" ht="14" x14ac:dyDescent="0.3">
      <c r="C86" s="20"/>
      <c r="P86" s="69"/>
      <c r="Q86" s="69"/>
      <c r="R86" s="69"/>
      <c r="S86" s="69"/>
      <c r="T86" s="69"/>
      <c r="U86" s="83" t="str">
        <f t="shared" si="15"/>
        <v>Sikkerhetsmargin i kroner  v/ 236 enh.</v>
      </c>
      <c r="V86" s="84"/>
      <c r="W86" s="84"/>
      <c r="X86" s="85">
        <f t="shared" si="16"/>
        <v>340000</v>
      </c>
    </row>
    <row r="87" spans="3:24" s="21" customFormat="1" ht="14" x14ac:dyDescent="0.3">
      <c r="C87" s="20"/>
      <c r="P87" s="69"/>
      <c r="Q87" s="69"/>
      <c r="R87" s="69"/>
      <c r="S87" s="69"/>
      <c r="T87" s="69"/>
      <c r="U87" s="83" t="str">
        <f t="shared" si="15"/>
        <v>Sikkerhetsmargin i enheter  v/ 236 enh.</v>
      </c>
      <c r="V87" s="84"/>
      <c r="W87" s="84"/>
      <c r="X87" s="85">
        <f t="shared" si="16"/>
        <v>136</v>
      </c>
    </row>
    <row r="88" spans="3:24" s="21" customFormat="1" ht="14" x14ac:dyDescent="0.3">
      <c r="C88" s="20"/>
      <c r="P88" s="69"/>
      <c r="Q88" s="69"/>
      <c r="R88" s="69"/>
      <c r="S88" s="69"/>
      <c r="T88" s="69"/>
      <c r="U88" s="87" t="str">
        <f t="shared" si="15"/>
        <v>Sikkerhetsmargin i prosent  v/ 236 enh.</v>
      </c>
      <c r="V88" s="88"/>
      <c r="W88" s="88"/>
      <c r="X88" s="89">
        <f t="shared" si="16"/>
        <v>0.57627118644067798</v>
      </c>
    </row>
    <row r="89" spans="3:24" s="21" customFormat="1" ht="14" x14ac:dyDescent="0.3">
      <c r="C89" s="20"/>
    </row>
    <row r="90" spans="3:24" s="21" customFormat="1" ht="14" x14ac:dyDescent="0.3">
      <c r="C90" s="20"/>
    </row>
    <row r="91" spans="3:24" s="21" customFormat="1" ht="14" x14ac:dyDescent="0.3">
      <c r="C91" s="20"/>
    </row>
    <row r="92" spans="3:24" s="21" customFormat="1" ht="14" x14ac:dyDescent="0.3">
      <c r="C92" s="20"/>
    </row>
    <row r="93" spans="3:24" s="21" customFormat="1" ht="14" x14ac:dyDescent="0.3">
      <c r="C93" s="20"/>
    </row>
    <row r="94" spans="3:24" s="21" customFormat="1" ht="14" x14ac:dyDescent="0.3">
      <c r="C94" s="20"/>
    </row>
    <row r="95" spans="3:24" s="21" customFormat="1" ht="14" x14ac:dyDescent="0.3">
      <c r="C95" s="20"/>
    </row>
    <row r="96" spans="3:24" s="21" customFormat="1" ht="14" x14ac:dyDescent="0.3">
      <c r="C96" s="20"/>
    </row>
    <row r="97" spans="3:3" s="21" customFormat="1" ht="14" x14ac:dyDescent="0.3">
      <c r="C97" s="20"/>
    </row>
    <row r="98" spans="3:3" s="21" customFormat="1" ht="14" x14ac:dyDescent="0.3">
      <c r="C98" s="20"/>
    </row>
    <row r="99" spans="3:3" s="21" customFormat="1" ht="14" x14ac:dyDescent="0.3">
      <c r="C99" s="20"/>
    </row>
    <row r="100" spans="3:3" s="21" customFormat="1" ht="14" x14ac:dyDescent="0.3">
      <c r="C100" s="20"/>
    </row>
    <row r="101" spans="3:3" s="21" customFormat="1" ht="14" x14ac:dyDescent="0.3">
      <c r="C101" s="20"/>
    </row>
    <row r="102" spans="3:3" s="21" customFormat="1" ht="14" x14ac:dyDescent="0.3">
      <c r="C102" s="20"/>
    </row>
    <row r="103" spans="3:3" s="21" customFormat="1" ht="14" x14ac:dyDescent="0.3">
      <c r="C103" s="20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2018-06-26T10:41:46Z</dcterms:modified>
</cp:coreProperties>
</file>