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0035"/>
  </bookViews>
  <sheets>
    <sheet name="T-9.1" sheetId="1" r:id="rId1"/>
    <sheet name="T-9.2" sheetId="2" r:id="rId2"/>
    <sheet name="T-9.3" sheetId="3" r:id="rId3"/>
    <sheet name="T-9.4" sheetId="6" r:id="rId4"/>
    <sheet name="T-9.5" sheetId="4" r:id="rId5"/>
    <sheet name="T-9.6" sheetId="5" r:id="rId6"/>
    <sheet name="T-9.7" sheetId="8" r:id="rId7"/>
  </sheets>
  <externalReferences>
    <externalReference r:id="rId8"/>
    <externalReference r:id="rId9"/>
  </externalReferences>
  <definedNames>
    <definedName name="alt" localSheetId="3">[1]RESULTATBUDSJETT!$A$2:$G$60</definedName>
    <definedName name="alt">[2]RESULTATBUDSJETT!$A$2:$G$69</definedName>
    <definedName name="arsbudsjett" localSheetId="3">[1]RESULTATBUDSJETT!$A$2:$G$24</definedName>
    <definedName name="arsbudsjett">[2]RESULTATBUDSJETT!$A$2:$G$26</definedName>
    <definedName name="Avrund" localSheetId="3">[1]LIKVIDITETSBUDSJETT!$C$181</definedName>
    <definedName name="Avrund">[2]LIKVIDITETSBUDSJETT!$C$185</definedName>
    <definedName name="BUDSJETTERTE_UTBETALINGER_TIL_VARELEVERANDØRER" localSheetId="3">[1]LIKVIDITETSBUDSJETT!#REF!</definedName>
    <definedName name="BUDSJETTERTE_UTBETALINGER_TIL_VARELEVERANDØRER">[2]LIKVIDITETSBUDSJETT!#REF!</definedName>
    <definedName name="BUDSJETTSIMULERING" localSheetId="3">[1]LIKVIDITETSBUDSJETT!$A$79</definedName>
    <definedName name="BUDSJETTSIMULERING">[2]LIKVIDITETSBUDSJETT!$A$83</definedName>
    <definedName name="forutsetninger" localSheetId="3">[1]LIKVIDITETSBUDSJETT!#REF!</definedName>
    <definedName name="forutsetninger">[2]LIKVIDITETSBUDSJETT!#REF!</definedName>
    <definedName name="graflikv">"Diagram 46"</definedName>
    <definedName name="Hjem" localSheetId="3">[1]LIKVIDITETSBUDSJETT!$A$1</definedName>
    <definedName name="Hjem">[2]LIKVIDITETSBUDSJETT!$A$1</definedName>
    <definedName name="Innbet" localSheetId="3">[1]LIKVIDITETSBUDSJETT!$C$5</definedName>
    <definedName name="Innbet">[2]LIKVIDITETSBUDSJETT!$C$5</definedName>
    <definedName name="INNBETALINGER_FRA_VARESALG" localSheetId="3">[1]LIKVIDITETSBUDSJETT!$A$3</definedName>
    <definedName name="INNBETALINGER_FRA_VARESALG">[2]LIKVIDITETSBUDSJETT!$A$3</definedName>
    <definedName name="Januar" localSheetId="3">[1]LIKVIDITETSBUDSJETT!$C$5</definedName>
    <definedName name="Januar">[2]LIKVIDITETSBUDSJETT!$C$5</definedName>
    <definedName name="Likvid" localSheetId="3">[1]LIKVIDITETSBUDSJETT!$C$61</definedName>
    <definedName name="Likvid">[2]LIKVIDITETSBUDSJETT!$C$59</definedName>
    <definedName name="LIKVIDITETSBUDSJETT" localSheetId="3">[1]LIKVIDITETSBUDSJETT!$A$56</definedName>
    <definedName name="LIKVIDITETSBUDSJETT">[2]LIKVIDITETSBUDSJETT!$A$54</definedName>
    <definedName name="manedsbudsjett" localSheetId="3">[1]RESULTATBUDSJETT!$A$28:$E$60</definedName>
    <definedName name="manedsbudsjett">[2]RESULTATBUDSJETT!$A$30:$E$70</definedName>
    <definedName name="melding_om_utskrift1" localSheetId="3">[1]RESULTATBUDSJETT!$A$198:$F$199</definedName>
    <definedName name="melding_om_utskrift1">[2]RESULTATBUDSJETT!$A$209:$F$210</definedName>
    <definedName name="melding_om_utskrift2" localSheetId="3">[1]LIKVIDITETSBUDSJETT!$A$196:$D$197</definedName>
    <definedName name="melding_om_utskrift2">[2]LIKVIDITETSBUDSJETT!$A$200:$D$201</definedName>
    <definedName name="melding_om_utskrift3" localSheetId="3">[1]BUDSJETTKONTROLL!$A$200:$D$201</definedName>
    <definedName name="melding_om_utskrift3">[2]BUDSJETTKONTROLL!$A$200:$D$201</definedName>
    <definedName name="Opptall" localSheetId="3">[1]LIKVIDITETSBUDSJETT!$F$85:$F$86</definedName>
    <definedName name="Opptall">[2]LIKVIDITETSBUDSJETT!$F$89:$F$90</definedName>
    <definedName name="Simul" localSheetId="3">[1]LIKVIDITETSBUDSJETT!$C$85</definedName>
    <definedName name="Simul">[2]LIKVIDITETSBUDSJETT!$C$89</definedName>
    <definedName name="Simutall" localSheetId="3">[1]LIKVIDITETSBUDSJETT!$G$85:$G$86</definedName>
    <definedName name="Simutall">[2]LIKVIDITETSBUDSJETT!$G$89:$G$90</definedName>
    <definedName name="tall" localSheetId="3">[1]LIKVIDITETSBUDSJETT!$C$84</definedName>
    <definedName name="tall">[2]LIKVIDITETSBUDSJETT!$C$88</definedName>
    <definedName name="Utbet" localSheetId="3">[1]LIKVIDITETSBUDSJETT!$C$34</definedName>
    <definedName name="Utbet">[2]LIKVIDITETSBUDSJETT!$C$32</definedName>
    <definedName name="Utskrift" localSheetId="3">[1]BUDSJETTKONTROLL!$A$2:$G$23</definedName>
    <definedName name="Utskrift">[2]BUDSJETTKONTROLL!$A$2:$G$23</definedName>
    <definedName name="Utskrift1" localSheetId="3">[1]LIKVIDITETSBUDSJETT!$A$4:$F$50</definedName>
    <definedName name="Utskrift1">[2]LIKVIDITETSBUDSJETT!$A$4:$F$48</definedName>
    <definedName name="Utskrift2" localSheetId="3">[1]LIKVIDITETSBUDSJETT!$A$57:$G$96</definedName>
    <definedName name="Utskrift2">[2]LIKVIDITETSBUDSJETT!$A$55:$G$100</definedName>
    <definedName name="Utskrift3" localSheetId="3">[1]LIKVIDITETSBUDSJETT!$A$4:$G$95</definedName>
    <definedName name="Utskrift3">[2]LIKVIDITETSBUDSJETT!$A$4:$G$99</definedName>
    <definedName name="_xlnm.Print_Area" localSheetId="4">'T-9.5'!$E$33</definedName>
    <definedName name="VAREKOSTNADSBUDSJETT" localSheetId="3">[1]LIKVIDITETSBUDSJETT!$A$31</definedName>
    <definedName name="VAREKOSTNADSBUDSJETT">[2]LIKVIDITETSBUDSJETT!$A$29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5" l="1"/>
  <c r="B30" i="5" s="1"/>
  <c r="E23" i="5" l="1"/>
  <c r="F18" i="8" l="1"/>
  <c r="G18" i="8" s="1"/>
  <c r="D16" i="8"/>
  <c r="B16" i="8"/>
  <c r="F15" i="8"/>
  <c r="G15" i="8" s="1"/>
  <c r="F14" i="8"/>
  <c r="G14" i="8" s="1"/>
  <c r="F13" i="8"/>
  <c r="G13" i="8" s="1"/>
  <c r="F12" i="8"/>
  <c r="G12" i="8" s="1"/>
  <c r="D11" i="8"/>
  <c r="D17" i="8" s="1"/>
  <c r="B11" i="8"/>
  <c r="C18" i="8" s="1"/>
  <c r="F10" i="8"/>
  <c r="G10" i="8" s="1"/>
  <c r="C10" i="8" l="1"/>
  <c r="E13" i="8"/>
  <c r="E18" i="8"/>
  <c r="C16" i="8"/>
  <c r="E15" i="8"/>
  <c r="E16" i="8"/>
  <c r="E11" i="8"/>
  <c r="E12" i="8"/>
  <c r="E14" i="8"/>
  <c r="F16" i="8"/>
  <c r="G16" i="8" s="1"/>
  <c r="D19" i="8"/>
  <c r="E17" i="8"/>
  <c r="F11" i="8"/>
  <c r="G11" i="8" s="1"/>
  <c r="B17" i="8"/>
  <c r="F17" i="8" s="1"/>
  <c r="G17" i="8" s="1"/>
  <c r="E10" i="8"/>
  <c r="C11" i="8"/>
  <c r="C12" i="8"/>
  <c r="C13" i="8"/>
  <c r="C14" i="8"/>
  <c r="C15" i="8"/>
  <c r="F23" i="5"/>
  <c r="G23" i="5"/>
  <c r="H23" i="5"/>
  <c r="B17" i="5"/>
  <c r="B19" i="5" s="1"/>
  <c r="E44" i="6"/>
  <c r="E45" i="6" s="1"/>
  <c r="E47" i="6" s="1"/>
  <c r="D44" i="6"/>
  <c r="D45" i="6" s="1"/>
  <c r="D47" i="6" s="1"/>
  <c r="C44" i="6"/>
  <c r="C45" i="6" s="1"/>
  <c r="C47" i="6" s="1"/>
  <c r="B44" i="6"/>
  <c r="B45" i="6" s="1"/>
  <c r="B47" i="6" s="1"/>
  <c r="E16" i="6"/>
  <c r="E17" i="6" s="1"/>
  <c r="D16" i="6"/>
  <c r="D17" i="6" s="1"/>
  <c r="C16" i="6"/>
  <c r="C17" i="6" s="1"/>
  <c r="B16" i="6"/>
  <c r="B17" i="6" s="1"/>
  <c r="B19" i="8" l="1"/>
  <c r="C19" i="8" s="1"/>
  <c r="C17" i="8"/>
  <c r="F19" i="8"/>
  <c r="G19" i="8" s="1"/>
  <c r="E19" i="8"/>
  <c r="B48" i="6"/>
  <c r="B49" i="6" s="1"/>
  <c r="C18" i="6"/>
  <c r="C29" i="6" s="1"/>
  <c r="C48" i="6"/>
  <c r="C49" i="6" s="1"/>
  <c r="B55" i="6" s="1"/>
  <c r="D18" i="6"/>
  <c r="D29" i="6" s="1"/>
  <c r="D48" i="6"/>
  <c r="D49" i="6" s="1"/>
  <c r="B56" i="6" s="1"/>
  <c r="B18" i="6"/>
  <c r="B19" i="6" s="1"/>
  <c r="B24" i="6" s="1"/>
  <c r="C24" i="6" s="1"/>
  <c r="C28" i="6" s="1"/>
  <c r="C30" i="6" s="1"/>
  <c r="E18" i="6"/>
  <c r="E29" i="6" s="1"/>
  <c r="E48" i="6"/>
  <c r="E49" i="6" s="1"/>
  <c r="M20" i="4"/>
  <c r="M36" i="4"/>
  <c r="M30" i="4"/>
  <c r="K45" i="4"/>
  <c r="L45" i="4"/>
  <c r="J45" i="4"/>
  <c r="K44" i="4"/>
  <c r="K46" i="4" s="1"/>
  <c r="L44" i="4"/>
  <c r="L46" i="4" s="1"/>
  <c r="J44" i="4"/>
  <c r="J46" i="4" s="1"/>
  <c r="M43" i="4"/>
  <c r="M45" i="4" s="1"/>
  <c r="L28" i="4"/>
  <c r="K28" i="4"/>
  <c r="J28" i="4"/>
  <c r="M33" i="4"/>
  <c r="M32" i="4"/>
  <c r="M31" i="4"/>
  <c r="M28" i="4"/>
  <c r="B34" i="4"/>
  <c r="B35" i="4" s="1"/>
  <c r="B37" i="4" s="1"/>
  <c r="K18" i="4"/>
  <c r="L18" i="4"/>
  <c r="J18" i="4"/>
  <c r="L14" i="4"/>
  <c r="M14" i="4" s="1"/>
  <c r="M19" i="4"/>
  <c r="M17" i="4"/>
  <c r="M16" i="4"/>
  <c r="M15" i="4"/>
  <c r="M13" i="4"/>
  <c r="C48" i="4"/>
  <c r="C49" i="4" s="1"/>
  <c r="C51" i="4" s="1"/>
  <c r="C52" i="4" s="1"/>
  <c r="D48" i="4"/>
  <c r="D49" i="4" s="1"/>
  <c r="D51" i="4" s="1"/>
  <c r="D52" i="4" s="1"/>
  <c r="B48" i="4"/>
  <c r="B49" i="4" s="1"/>
  <c r="J29" i="4" s="1"/>
  <c r="J34" i="4" s="1"/>
  <c r="E50" i="4"/>
  <c r="E47" i="4"/>
  <c r="E48" i="4" s="1"/>
  <c r="D19" i="4"/>
  <c r="E19" i="4" s="1"/>
  <c r="D12" i="4"/>
  <c r="D13" i="4" s="1"/>
  <c r="B22" i="4" s="1"/>
  <c r="C12" i="4"/>
  <c r="C13" i="4" s="1"/>
  <c r="B21" i="4" s="1"/>
  <c r="B12" i="4"/>
  <c r="B13" i="4" s="1"/>
  <c r="B20" i="4" s="1"/>
  <c r="E11" i="4"/>
  <c r="J35" i="4" l="1"/>
  <c r="B57" i="6"/>
  <c r="E57" i="6" s="1"/>
  <c r="L29" i="4"/>
  <c r="B54" i="6"/>
  <c r="C54" i="6" s="1"/>
  <c r="K29" i="4"/>
  <c r="K34" i="4" s="1"/>
  <c r="K35" i="4" s="1"/>
  <c r="K37" i="4" s="1"/>
  <c r="M18" i="4"/>
  <c r="L34" i="4"/>
  <c r="L35" i="4" s="1"/>
  <c r="L37" i="4" s="1"/>
  <c r="D55" i="6"/>
  <c r="C55" i="6"/>
  <c r="E56" i="6"/>
  <c r="D56" i="6"/>
  <c r="D19" i="6"/>
  <c r="B26" i="6" s="1"/>
  <c r="E26" i="6" s="1"/>
  <c r="E28" i="6" s="1"/>
  <c r="E30" i="6" s="1"/>
  <c r="C19" i="6"/>
  <c r="B25" i="6" s="1"/>
  <c r="D25" i="6" s="1"/>
  <c r="D28" i="6" s="1"/>
  <c r="D30" i="6" s="1"/>
  <c r="E19" i="6"/>
  <c r="B27" i="6" s="1"/>
  <c r="J37" i="4"/>
  <c r="M44" i="4"/>
  <c r="M46" i="4" s="1"/>
  <c r="J47" i="4"/>
  <c r="K47" i="4"/>
  <c r="L47" i="4"/>
  <c r="C53" i="4"/>
  <c r="D53" i="4"/>
  <c r="D60" i="4" s="1"/>
  <c r="E49" i="4"/>
  <c r="B51" i="4"/>
  <c r="B52" i="4" s="1"/>
  <c r="B38" i="4"/>
  <c r="B39" i="4" s="1"/>
  <c r="C40" i="4" s="1"/>
  <c r="C21" i="4"/>
  <c r="C22" i="4"/>
  <c r="C20" i="4"/>
  <c r="D20" i="4" s="1"/>
  <c r="F20" i="4" s="1"/>
  <c r="E12" i="4"/>
  <c r="E13" i="4" s="1"/>
  <c r="C58" i="6" l="1"/>
  <c r="E58" i="6"/>
  <c r="M35" i="4"/>
  <c r="M29" i="4"/>
  <c r="M34" i="4" s="1"/>
  <c r="M37" i="4"/>
  <c r="D58" i="6"/>
  <c r="M47" i="4"/>
  <c r="D59" i="4"/>
  <c r="D61" i="4" s="1"/>
  <c r="L12" i="4" s="1"/>
  <c r="L21" i="4" s="1"/>
  <c r="C59" i="4"/>
  <c r="E51" i="4"/>
  <c r="E52" i="4" s="1"/>
  <c r="D22" i="4"/>
  <c r="G22" i="4" s="1"/>
  <c r="E20" i="4"/>
  <c r="E23" i="4" s="1"/>
  <c r="J7" i="4" s="1"/>
  <c r="D21" i="4"/>
  <c r="G21" i="4" s="1"/>
  <c r="J10" i="4" l="1"/>
  <c r="B53" i="4"/>
  <c r="G23" i="4"/>
  <c r="L7" i="4" s="1"/>
  <c r="L10" i="4" s="1"/>
  <c r="L22" i="4" s="1"/>
  <c r="F21" i="4"/>
  <c r="F23" i="4" s="1"/>
  <c r="K7" i="4" s="1"/>
  <c r="K10" i="4" s="1"/>
  <c r="M7" i="4" l="1"/>
  <c r="M10" i="4" s="1"/>
  <c r="E53" i="4"/>
  <c r="C58" i="4"/>
  <c r="C61" i="4" s="1"/>
  <c r="K12" i="4" s="1"/>
  <c r="K21" i="4" s="1"/>
  <c r="K22" i="4" s="1"/>
  <c r="B58" i="4"/>
  <c r="B61" i="4" s="1"/>
  <c r="J12" i="4" s="1"/>
  <c r="J21" i="4" l="1"/>
  <c r="M12" i="4"/>
  <c r="M21" i="4" l="1"/>
  <c r="M22" i="4" s="1"/>
  <c r="M24" i="4" s="1"/>
  <c r="J22" i="4"/>
  <c r="J24" i="4" s="1"/>
  <c r="K23" i="4" s="1"/>
  <c r="K24" i="4" s="1"/>
  <c r="L23" i="4" s="1"/>
  <c r="L24" i="4" s="1"/>
  <c r="B35" i="3"/>
  <c r="B34" i="3"/>
  <c r="B17" i="3"/>
  <c r="B16" i="3"/>
  <c r="B18" i="3" s="1"/>
  <c r="B20" i="3" s="1"/>
  <c r="B21" i="3" l="1"/>
  <c r="B22" i="3" s="1"/>
  <c r="B36" i="3"/>
  <c r="B38" i="3" s="1"/>
  <c r="B39" i="3" s="1"/>
  <c r="B41" i="3" s="1"/>
  <c r="E10" i="1"/>
  <c r="E12" i="1"/>
  <c r="E13" i="1"/>
  <c r="E14" i="1"/>
  <c r="E15" i="1"/>
  <c r="E9" i="1"/>
  <c r="B16" i="1"/>
  <c r="C16" i="1" s="1"/>
  <c r="C10" i="1"/>
  <c r="C14" i="1"/>
  <c r="C15" i="1"/>
  <c r="C9" i="1"/>
  <c r="B11" i="1"/>
  <c r="C13" i="1" s="1"/>
  <c r="D14" i="2"/>
  <c r="F13" i="2"/>
  <c r="F14" i="2" s="1"/>
  <c r="E12" i="2"/>
  <c r="E14" i="2" s="1"/>
  <c r="D11" i="2"/>
  <c r="C10" i="2"/>
  <c r="C14" i="2" s="1"/>
  <c r="C11" i="1" l="1"/>
  <c r="E16" i="1"/>
  <c r="F16" i="1" s="1"/>
  <c r="E11" i="1"/>
  <c r="F15" i="1" s="1"/>
  <c r="B23" i="3"/>
  <c r="C12" i="1"/>
  <c r="B17" i="1"/>
  <c r="C17" i="1" s="1"/>
  <c r="F14" i="1"/>
  <c r="B40" i="3"/>
  <c r="F10" i="1" l="1"/>
  <c r="F13" i="1"/>
  <c r="F12" i="1"/>
  <c r="F11" i="1"/>
  <c r="F9" i="1"/>
  <c r="E17" i="1"/>
  <c r="F17" i="1" s="1"/>
</calcChain>
</file>

<file path=xl/sharedStrings.xml><?xml version="1.0" encoding="utf-8"?>
<sst xmlns="http://schemas.openxmlformats.org/spreadsheetml/2006/main" count="278" uniqueCount="164">
  <si>
    <t>Kreditt-</t>
  </si>
  <si>
    <t>Innbetalinger i</t>
  </si>
  <si>
    <t>salg</t>
  </si>
  <si>
    <t>Januar</t>
  </si>
  <si>
    <t>Februar</t>
  </si>
  <si>
    <t>Mars</t>
  </si>
  <si>
    <t>Senere</t>
  </si>
  <si>
    <t>Desember f.å.</t>
  </si>
  <si>
    <t>Innbetaling fra kunder</t>
  </si>
  <si>
    <t>Endring</t>
  </si>
  <si>
    <t>% av salgsinnt.</t>
  </si>
  <si>
    <t xml:space="preserve"> Mai 2009</t>
  </si>
  <si>
    <t xml:space="preserve"> Juni 2009</t>
  </si>
  <si>
    <t>Budsjett</t>
  </si>
  <si>
    <t xml:space="preserve">Regnskap </t>
  </si>
  <si>
    <t>Salgsinntekt diverse varer</t>
  </si>
  <si>
    <t xml:space="preserve">Salgsinntekt klipp, vask m.m. </t>
  </si>
  <si>
    <t>Sum salgsinntekter</t>
  </si>
  <si>
    <t>Varekostnad</t>
  </si>
  <si>
    <t>Lønnskostnad</t>
  </si>
  <si>
    <t>Avskrivning</t>
  </si>
  <si>
    <t>Annen driftskostnad</t>
  </si>
  <si>
    <t>Sum driftskostnader</t>
  </si>
  <si>
    <t>Driftsresultat</t>
  </si>
  <si>
    <t>Inndata:</t>
  </si>
  <si>
    <t>Salgsinntekter eksklusive mva.</t>
  </si>
  <si>
    <t>Bruttofortjeneste</t>
  </si>
  <si>
    <t>Kredittid</t>
  </si>
  <si>
    <t>dager</t>
  </si>
  <si>
    <t>Lagerendring</t>
  </si>
  <si>
    <t>Merverdiavgift</t>
  </si>
  <si>
    <t>a)</t>
  </si>
  <si>
    <t>Salgsinntekter</t>
  </si>
  <si>
    <t xml:space="preserve"> - bruttofortjeneste</t>
  </si>
  <si>
    <t xml:space="preserve"> +/- lagerendring</t>
  </si>
  <si>
    <t>Varekjøp inkl. mva. i nov.</t>
  </si>
  <si>
    <t>a) og b)</t>
  </si>
  <si>
    <t>b)</t>
  </si>
  <si>
    <t>c)</t>
  </si>
  <si>
    <t xml:space="preserve"> + lagerøkning</t>
  </si>
  <si>
    <t xml:space="preserve">Januar </t>
  </si>
  <si>
    <t>Sum</t>
  </si>
  <si>
    <t>Varesalg uten mva</t>
  </si>
  <si>
    <t>25 % mva</t>
  </si>
  <si>
    <t>Varesalg med mva</t>
  </si>
  <si>
    <t>Kjøpsmåned</t>
  </si>
  <si>
    <t>Desember</t>
  </si>
  <si>
    <t>Salgsmåned</t>
  </si>
  <si>
    <t>Salgsinnt. med mva</t>
  </si>
  <si>
    <t>Kontant-salg</t>
  </si>
  <si>
    <t>Kreditt-  salg</t>
  </si>
  <si>
    <t>Sum innbetalinger fra kontant- og kredittsalget</t>
  </si>
  <si>
    <t>Innbetalinger</t>
  </si>
  <si>
    <t>Kontantsalg</t>
  </si>
  <si>
    <t xml:space="preserve">Salgsinntekt uten mva. </t>
  </si>
  <si>
    <t xml:space="preserve">b) </t>
  </si>
  <si>
    <t xml:space="preserve"> - lagernedgang</t>
  </si>
  <si>
    <t>Varekjøp med mva.</t>
  </si>
  <si>
    <t>Leverandørgjeld per 01.01.2015:</t>
  </si>
  <si>
    <t>Sum 1.kvartal</t>
  </si>
  <si>
    <t>Salg uten mva</t>
  </si>
  <si>
    <t>Varekjøp uten mva</t>
  </si>
  <si>
    <t>25% mva</t>
  </si>
  <si>
    <t>Varekjøpsbudsjett</t>
  </si>
  <si>
    <t>IB per 01.01</t>
  </si>
  <si>
    <t>Sum utbetalinger</t>
  </si>
  <si>
    <t>Utbetalinger til vareleverandører</t>
  </si>
  <si>
    <t>d)</t>
  </si>
  <si>
    <t>Likviditetsbudsjett</t>
  </si>
  <si>
    <t xml:space="preserve">Februar </t>
  </si>
  <si>
    <t>Budsjetterte lønnsutbetalinger</t>
  </si>
  <si>
    <t>Arbeidsgiveravgift, 6.og1.termin</t>
  </si>
  <si>
    <t>Husleie</t>
  </si>
  <si>
    <t>Renter og avdrag</t>
  </si>
  <si>
    <t>Sum budsjetterte utbetalinger</t>
  </si>
  <si>
    <t>Budsjettert innbetalingsoverskudd</t>
  </si>
  <si>
    <t>Inngående likviditetsreserve</t>
  </si>
  <si>
    <t>Utgående likviditetsreserve</t>
  </si>
  <si>
    <t>Budsj. utbet. til vareleverandører</t>
  </si>
  <si>
    <t>Budsj. innbet.  varesalg</t>
  </si>
  <si>
    <t>Opptak av lån</t>
  </si>
  <si>
    <t>Sum budsjetterte innbetalinger</t>
  </si>
  <si>
    <t>Budsj. utbet.div. driftskostn.</t>
  </si>
  <si>
    <t>Mva.oppgjør 6. termin 2014</t>
  </si>
  <si>
    <t>Forskuddsskatt, 1. termin</t>
  </si>
  <si>
    <t>Resultatbudsjett</t>
  </si>
  <si>
    <t xml:space="preserve"> Salgsinntekter</t>
  </si>
  <si>
    <t xml:space="preserve"> Varekostnader</t>
  </si>
  <si>
    <t xml:space="preserve"> Lønnskostnader</t>
  </si>
  <si>
    <t>Avskrivninger</t>
  </si>
  <si>
    <t>Andre driftskostnader</t>
  </si>
  <si>
    <t>Rentekostnader</t>
  </si>
  <si>
    <t>Budsj.res.før skatt</t>
  </si>
  <si>
    <t>e)</t>
  </si>
  <si>
    <t>Ferielønn</t>
  </si>
  <si>
    <t>Arbeidsgiveravgift</t>
  </si>
  <si>
    <t>Lønn</t>
  </si>
  <si>
    <t>Arbeidsgiveravgift, lønn</t>
  </si>
  <si>
    <t>Arbeidsgiveravg, ferielønn</t>
  </si>
  <si>
    <t>Månedlig lønnskostnad</t>
  </si>
  <si>
    <t>Kjøp av varebil inkl. mva</t>
  </si>
  <si>
    <t>Mva</t>
  </si>
  <si>
    <t>Kontantandel</t>
  </si>
  <si>
    <t>Des</t>
  </si>
  <si>
    <t>Jan</t>
  </si>
  <si>
    <t>Feb</t>
  </si>
  <si>
    <t>Kredittsalg</t>
  </si>
  <si>
    <t>Innbet. kredittsalg</t>
  </si>
  <si>
    <t>Innbet.kontantsalg</t>
  </si>
  <si>
    <t>Utbetalinger til varekjøp</t>
  </si>
  <si>
    <t>Kredittandel</t>
  </si>
  <si>
    <t>Varekjøpsbudsjett:</t>
  </si>
  <si>
    <t>Kredittkjøp</t>
  </si>
  <si>
    <t>Utbetalinger</t>
  </si>
  <si>
    <t>Inngående varebeholdning</t>
  </si>
  <si>
    <t xml:space="preserve"> + varekjøp i året</t>
  </si>
  <si>
    <t xml:space="preserve"> = samlet tilgang</t>
  </si>
  <si>
    <t xml:space="preserve"> - utgående varebeholdning</t>
  </si>
  <si>
    <t xml:space="preserve"> = årets varekostnad</t>
  </si>
  <si>
    <t>Eventuelt:</t>
  </si>
  <si>
    <t>Debet</t>
  </si>
  <si>
    <t>Kredit</t>
  </si>
  <si>
    <t>1460 Varebeholdning</t>
  </si>
  <si>
    <t>4300 Varekjøp</t>
  </si>
  <si>
    <t>IB</t>
  </si>
  <si>
    <t>Kjøp</t>
  </si>
  <si>
    <t>Beholdningsnedgang</t>
  </si>
  <si>
    <t>Råbalanse</t>
  </si>
  <si>
    <t>Resultat</t>
  </si>
  <si>
    <t>Balanse</t>
  </si>
  <si>
    <t>SUM</t>
  </si>
  <si>
    <t>Avvik</t>
  </si>
  <si>
    <t>Salgsinntekt</t>
  </si>
  <si>
    <t>Sum driftsinntekter</t>
  </si>
  <si>
    <t>I % av budsjett</t>
  </si>
  <si>
    <t>I % av drifts-inntekter</t>
  </si>
  <si>
    <t>Budsjett, 4. kvartal 2008</t>
  </si>
  <si>
    <t>Regnskap, 4. kvartal 2008</t>
  </si>
  <si>
    <t xml:space="preserve">Løsningsforslag tilleggsoppgave T-9.1 </t>
  </si>
  <si>
    <t>PÅL &amp; PIA FRISØR AS</t>
  </si>
  <si>
    <t>Løsningsforslag tilleggsoppgave T-9.2</t>
  </si>
  <si>
    <t xml:space="preserve">Løsningsforslag tilleggsoppgave T-9.3 </t>
  </si>
  <si>
    <t>Lises kiosk</t>
  </si>
  <si>
    <t>Varekjøp ekskl. mva. i nov.</t>
  </si>
  <si>
    <t>= Varekostnad</t>
  </si>
  <si>
    <t>= Utbet. til leveradører i des.</t>
  </si>
  <si>
    <t xml:space="preserve"> + 25 % merverdiavgift</t>
  </si>
  <si>
    <t>Løsningsforslag tilleggsoppgave T-9.4</t>
  </si>
  <si>
    <t>Innbetalinger fra varesalget</t>
  </si>
  <si>
    <t xml:space="preserve"> + 25% mva</t>
  </si>
  <si>
    <t>= Varekjøp inkl. mva (på kreditt)</t>
  </si>
  <si>
    <t>Innbet. varesalg</t>
  </si>
  <si>
    <t xml:space="preserve">Løsningsforslag tilleggsoppgave T-9.5 </t>
  </si>
  <si>
    <t>Amelia AS</t>
  </si>
  <si>
    <t xml:space="preserve"> - 50 % bruttofortjeneste</t>
  </si>
  <si>
    <t>= Varekjøp uten mva.</t>
  </si>
  <si>
    <t xml:space="preserve"> +/- Beholdningsendring</t>
  </si>
  <si>
    <t>= Varekjøp uten mva</t>
  </si>
  <si>
    <t>= Varekjøp med mva</t>
  </si>
  <si>
    <t>Løsningsforslag tilleggsoppgave T-9.6</t>
  </si>
  <si>
    <t xml:space="preserve">Løsningsforslag tilleggsoppgave T-9.7 </t>
  </si>
  <si>
    <t>FINN ROSEs BLOMSTER</t>
  </si>
  <si>
    <t>Annen rente- og finanskostnad</t>
  </si>
  <si>
    <t>Ordinært resultat før skattekostn.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</si>
</sst>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kr&quot;\ * #,##0.00_ ;_ &quot;kr&quot;\ * \-#,##0.00_ ;_ &quot;kr&quot;\ * &quot;-&quot;??_ ;_ @_ "/>
    <numFmt numFmtId="164" formatCode="0.0\ %"/>
    <numFmt numFmtId="165" formatCode="_ &quot;kr&quot;\ * #,##0_ ;_ &quot;kr&quot;\ * \-#,##0_ ;_ &quot;kr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2" quotePrefix="1" applyFont="1" applyAlignment="1">
      <alignment horizontal="left"/>
    </xf>
    <xf numFmtId="0" fontId="2" fillId="0" borderId="0" xfId="2"/>
    <xf numFmtId="0" fontId="3" fillId="0" borderId="0" xfId="2" quotePrefix="1" applyFont="1"/>
    <xf numFmtId="0" fontId="3" fillId="0" borderId="1" xfId="2" applyFont="1" applyBorder="1" applyAlignment="1">
      <alignment horizontal="center"/>
    </xf>
    <xf numFmtId="0" fontId="3" fillId="0" borderId="0" xfId="2" applyFont="1"/>
    <xf numFmtId="0" fontId="3" fillId="0" borderId="5" xfId="2" applyFont="1" applyBorder="1" applyAlignment="1">
      <alignment horizontal="right"/>
    </xf>
    <xf numFmtId="0" fontId="3" fillId="0" borderId="6" xfId="2" applyFont="1" applyBorder="1" applyAlignment="1">
      <alignment horizontal="center"/>
    </xf>
    <xf numFmtId="3" fontId="3" fillId="0" borderId="7" xfId="2" applyNumberFormat="1" applyFont="1" applyBorder="1" applyAlignment="1">
      <alignment horizontal="right"/>
    </xf>
    <xf numFmtId="3" fontId="3" fillId="0" borderId="8" xfId="2" applyNumberFormat="1" applyFont="1" applyBorder="1" applyAlignment="1">
      <alignment horizontal="right"/>
    </xf>
    <xf numFmtId="0" fontId="3" fillId="0" borderId="0" xfId="2" applyFont="1" applyAlignment="1">
      <alignment horizontal="right"/>
    </xf>
    <xf numFmtId="3" fontId="2" fillId="0" borderId="1" xfId="2" applyNumberFormat="1" applyBorder="1"/>
    <xf numFmtId="0" fontId="2" fillId="0" borderId="1" xfId="2" applyBorder="1"/>
    <xf numFmtId="3" fontId="2" fillId="0" borderId="9" xfId="2" applyNumberFormat="1" applyBorder="1"/>
    <xf numFmtId="0" fontId="2" fillId="0" borderId="9" xfId="2" applyBorder="1"/>
    <xf numFmtId="3" fontId="2" fillId="0" borderId="6" xfId="2" applyNumberFormat="1" applyBorder="1"/>
    <xf numFmtId="3" fontId="2" fillId="0" borderId="0" xfId="2" applyNumberFormat="1" applyBorder="1"/>
    <xf numFmtId="3" fontId="2" fillId="0" borderId="10" xfId="2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0" borderId="14" xfId="0" applyFont="1" applyBorder="1"/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3" fontId="4" fillId="0" borderId="15" xfId="0" applyNumberFormat="1" applyFont="1" applyBorder="1"/>
    <xf numFmtId="9" fontId="4" fillId="0" borderId="0" xfId="0" applyNumberFormat="1" applyFont="1" applyBorder="1" applyAlignment="1">
      <alignment horizontal="center"/>
    </xf>
    <xf numFmtId="164" fontId="4" fillId="0" borderId="16" xfId="1" applyNumberFormat="1" applyFont="1" applyBorder="1"/>
    <xf numFmtId="3" fontId="4" fillId="0" borderId="14" xfId="0" applyNumberFormat="1" applyFont="1" applyBorder="1"/>
    <xf numFmtId="3" fontId="4" fillId="0" borderId="2" xfId="0" applyNumberFormat="1" applyFont="1" applyBorder="1"/>
    <xf numFmtId="0" fontId="4" fillId="0" borderId="0" xfId="0" applyFont="1" applyBorder="1" applyAlignment="1">
      <alignment horizontal="center"/>
    </xf>
    <xf numFmtId="164" fontId="4" fillId="0" borderId="8" xfId="1" applyNumberFormat="1" applyFont="1" applyBorder="1"/>
    <xf numFmtId="0" fontId="6" fillId="0" borderId="0" xfId="0" applyFont="1"/>
    <xf numFmtId="3" fontId="0" fillId="0" borderId="0" xfId="0" applyNumberFormat="1"/>
    <xf numFmtId="9" fontId="0" fillId="0" borderId="0" xfId="0" applyNumberFormat="1"/>
    <xf numFmtId="165" fontId="0" fillId="0" borderId="0" xfId="3" applyNumberFormat="1" applyFont="1"/>
    <xf numFmtId="165" fontId="0" fillId="0" borderId="5" xfId="3" applyNumberFormat="1" applyFont="1" applyBorder="1"/>
    <xf numFmtId="165" fontId="0" fillId="0" borderId="17" xfId="3" applyNumberFormat="1" applyFont="1" applyBorder="1"/>
    <xf numFmtId="165" fontId="0" fillId="0" borderId="18" xfId="3" applyNumberFormat="1" applyFont="1" applyBorder="1"/>
    <xf numFmtId="165" fontId="0" fillId="0" borderId="0" xfId="0" applyNumberFormat="1"/>
    <xf numFmtId="0" fontId="0" fillId="2" borderId="0" xfId="0" applyFill="1" applyBorder="1"/>
    <xf numFmtId="9" fontId="0" fillId="2" borderId="0" xfId="0" applyNumberFormat="1" applyFill="1" applyBorder="1"/>
    <xf numFmtId="0" fontId="0" fillId="2" borderId="7" xfId="0" applyFill="1" applyBorder="1"/>
    <xf numFmtId="9" fontId="0" fillId="2" borderId="4" xfId="0" quotePrefix="1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3" fontId="0" fillId="2" borderId="4" xfId="0" applyNumberFormat="1" applyFill="1" applyBorder="1"/>
    <xf numFmtId="3" fontId="0" fillId="2" borderId="7" xfId="0" applyNumberFormat="1" applyFill="1" applyBorder="1"/>
    <xf numFmtId="0" fontId="0" fillId="0" borderId="7" xfId="0" applyBorder="1"/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center"/>
    </xf>
    <xf numFmtId="3" fontId="0" fillId="0" borderId="7" xfId="0" applyNumberFormat="1" applyBorder="1"/>
    <xf numFmtId="0" fontId="0" fillId="2" borderId="7" xfId="0" applyFill="1" applyBorder="1" applyAlignment="1">
      <alignment wrapText="1"/>
    </xf>
    <xf numFmtId="0" fontId="0" fillId="2" borderId="7" xfId="0" quotePrefix="1" applyFont="1" applyFill="1" applyBorder="1" applyAlignment="1">
      <alignment horizontal="left" wrapText="1"/>
    </xf>
    <xf numFmtId="0" fontId="0" fillId="2" borderId="7" xfId="0" quotePrefix="1" applyFill="1" applyBorder="1" applyAlignment="1">
      <alignment horizontal="left" wrapText="1"/>
    </xf>
    <xf numFmtId="0" fontId="0" fillId="2" borderId="7" xfId="0" applyFill="1" applyBorder="1" applyAlignment="1">
      <alignment horizontal="center" wrapText="1"/>
    </xf>
    <xf numFmtId="0" fontId="0" fillId="2" borderId="7" xfId="0" quotePrefix="1" applyFill="1" applyBorder="1" applyAlignment="1">
      <alignment horizontal="left"/>
    </xf>
    <xf numFmtId="3" fontId="5" fillId="2" borderId="7" xfId="0" applyNumberFormat="1" applyFont="1" applyFill="1" applyBorder="1"/>
    <xf numFmtId="0" fontId="0" fillId="2" borderId="11" xfId="0" applyFill="1" applyBorder="1"/>
    <xf numFmtId="9" fontId="0" fillId="2" borderId="12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5" xfId="0" applyFill="1" applyBorder="1"/>
    <xf numFmtId="3" fontId="0" fillId="0" borderId="5" xfId="0" applyNumberFormat="1" applyBorder="1"/>
    <xf numFmtId="0" fontId="5" fillId="0" borderId="7" xfId="0" applyFont="1" applyBorder="1"/>
    <xf numFmtId="0" fontId="0" fillId="2" borderId="8" xfId="0" applyFill="1" applyBorder="1"/>
    <xf numFmtId="9" fontId="0" fillId="2" borderId="12" xfId="0" applyNumberFormat="1" applyFill="1" applyBorder="1" applyAlignment="1">
      <alignment horizontal="left"/>
    </xf>
    <xf numFmtId="9" fontId="0" fillId="2" borderId="5" xfId="0" applyNumberFormat="1" applyFill="1" applyBorder="1" applyAlignment="1">
      <alignment horizontal="left"/>
    </xf>
    <xf numFmtId="0" fontId="7" fillId="0" borderId="7" xfId="0" applyFont="1" applyBorder="1"/>
    <xf numFmtId="3" fontId="5" fillId="0" borderId="7" xfId="0" applyNumberFormat="1" applyFont="1" applyBorder="1"/>
    <xf numFmtId="0" fontId="5" fillId="0" borderId="7" xfId="0" quotePrefix="1" applyFont="1" applyBorder="1" applyAlignment="1">
      <alignment horizontal="left"/>
    </xf>
    <xf numFmtId="0" fontId="0" fillId="0" borderId="7" xfId="0" applyFont="1" applyBorder="1"/>
    <xf numFmtId="3" fontId="0" fillId="0" borderId="7" xfId="0" applyNumberFormat="1" applyFont="1" applyBorder="1"/>
    <xf numFmtId="0" fontId="7" fillId="2" borderId="7" xfId="0" applyFont="1" applyFill="1" applyBorder="1"/>
    <xf numFmtId="0" fontId="5" fillId="2" borderId="7" xfId="0" applyFont="1" applyFill="1" applyBorder="1"/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10" fontId="0" fillId="2" borderId="0" xfId="0" applyNumberFormat="1" applyFill="1"/>
    <xf numFmtId="164" fontId="0" fillId="2" borderId="0" xfId="0" quotePrefix="1" applyNumberFormat="1" applyFill="1" applyAlignment="1">
      <alignment horizontal="left"/>
    </xf>
    <xf numFmtId="3" fontId="0" fillId="0" borderId="7" xfId="0" applyNumberFormat="1" applyBorder="1" applyAlignment="1">
      <alignment horizontal="center"/>
    </xf>
    <xf numFmtId="3" fontId="0" fillId="0" borderId="7" xfId="0" quotePrefix="1" applyNumberFormat="1" applyBorder="1" applyAlignment="1">
      <alignment horizontal="left"/>
    </xf>
    <xf numFmtId="0" fontId="2" fillId="0" borderId="0" xfId="2" applyFont="1"/>
    <xf numFmtId="0" fontId="2" fillId="0" borderId="0" xfId="2" quotePrefix="1" applyFont="1" applyAlignment="1">
      <alignment horizontal="left"/>
    </xf>
    <xf numFmtId="9" fontId="2" fillId="0" borderId="0" xfId="2" applyNumberFormat="1" applyFont="1"/>
    <xf numFmtId="0" fontId="3" fillId="0" borderId="5" xfId="2" applyFont="1" applyBorder="1"/>
    <xf numFmtId="3" fontId="2" fillId="0" borderId="0" xfId="2" applyNumberFormat="1" applyFont="1"/>
    <xf numFmtId="1" fontId="2" fillId="0" borderId="0" xfId="2" applyNumberFormat="1" applyFont="1"/>
    <xf numFmtId="3" fontId="0" fillId="0" borderId="18" xfId="0" applyNumberFormat="1" applyBorder="1"/>
    <xf numFmtId="0" fontId="0" fillId="0" borderId="1" xfId="0" applyBorder="1"/>
    <xf numFmtId="3" fontId="0" fillId="2" borderId="0" xfId="0" applyNumberFormat="1" applyFill="1" applyBorder="1"/>
    <xf numFmtId="3" fontId="0" fillId="2" borderId="15" xfId="0" applyNumberFormat="1" applyFill="1" applyBorder="1"/>
    <xf numFmtId="0" fontId="0" fillId="2" borderId="15" xfId="0" applyFill="1" applyBorder="1"/>
    <xf numFmtId="0" fontId="0" fillId="2" borderId="9" xfId="0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0" fillId="2" borderId="6" xfId="0" applyFill="1" applyBorder="1"/>
    <xf numFmtId="3" fontId="0" fillId="2" borderId="20" xfId="0" applyNumberFormat="1" applyFill="1" applyBorder="1"/>
    <xf numFmtId="3" fontId="0" fillId="2" borderId="19" xfId="0" applyNumberFormat="1" applyFill="1" applyBorder="1"/>
    <xf numFmtId="3" fontId="0" fillId="2" borderId="21" xfId="0" applyNumberFormat="1" applyFill="1" applyBorder="1"/>
    <xf numFmtId="0" fontId="0" fillId="2" borderId="22" xfId="0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2" borderId="5" xfId="0" applyFont="1" applyFill="1" applyBorder="1"/>
    <xf numFmtId="3" fontId="0" fillId="2" borderId="6" xfId="0" applyNumberFormat="1" applyFont="1" applyFill="1" applyBorder="1" applyAlignment="1">
      <alignment horizontal="right"/>
    </xf>
    <xf numFmtId="164" fontId="0" fillId="2" borderId="6" xfId="1" applyNumberFormat="1" applyFont="1" applyFill="1" applyBorder="1" applyAlignment="1">
      <alignment horizontal="right"/>
    </xf>
    <xf numFmtId="164" fontId="0" fillId="2" borderId="5" xfId="1" applyNumberFormat="1" applyFont="1" applyFill="1" applyBorder="1" applyAlignment="1">
      <alignment horizontal="right"/>
    </xf>
    <xf numFmtId="164" fontId="0" fillId="2" borderId="6" xfId="1" applyNumberFormat="1" applyFont="1" applyFill="1" applyBorder="1" applyAlignment="1">
      <alignment horizontal="center"/>
    </xf>
    <xf numFmtId="0" fontId="0" fillId="2" borderId="3" xfId="0" applyFont="1" applyFill="1" applyBorder="1"/>
    <xf numFmtId="3" fontId="0" fillId="2" borderId="7" xfId="0" applyNumberFormat="1" applyFont="1" applyFill="1" applyBorder="1" applyAlignment="1">
      <alignment horizontal="right"/>
    </xf>
    <xf numFmtId="0" fontId="0" fillId="2" borderId="0" xfId="0" applyFont="1" applyFill="1"/>
    <xf numFmtId="3" fontId="0" fillId="2" borderId="9" xfId="0" applyNumberFormat="1" applyFont="1" applyFill="1" applyBorder="1" applyAlignment="1">
      <alignment horizontal="right"/>
    </xf>
    <xf numFmtId="164" fontId="0" fillId="2" borderId="9" xfId="1" applyNumberFormat="1" applyFon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right"/>
    </xf>
    <xf numFmtId="3" fontId="0" fillId="2" borderId="16" xfId="0" applyNumberFormat="1" applyFont="1" applyFill="1" applyBorder="1" applyAlignment="1">
      <alignment horizontal="center"/>
    </xf>
    <xf numFmtId="164" fontId="0" fillId="2" borderId="9" xfId="1" applyNumberFormat="1" applyFon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0" fillId="2" borderId="8" xfId="0" applyNumberFormat="1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center"/>
    </xf>
    <xf numFmtId="3" fontId="0" fillId="2" borderId="6" xfId="0" applyNumberFormat="1" applyFont="1" applyFill="1" applyBorder="1" applyAlignment="1">
      <alignment horizontal="center"/>
    </xf>
    <xf numFmtId="3" fontId="2" fillId="0" borderId="5" xfId="2" applyNumberFormat="1" applyFont="1" applyBorder="1"/>
    <xf numFmtId="3" fontId="3" fillId="0" borderId="5" xfId="2" applyNumberFormat="1" applyFont="1" applyBorder="1"/>
    <xf numFmtId="3" fontId="3" fillId="0" borderId="18" xfId="2" applyNumberFormat="1" applyFont="1" applyBorder="1"/>
    <xf numFmtId="0" fontId="0" fillId="2" borderId="7" xfId="0" applyFill="1" applyBorder="1" applyAlignment="1">
      <alignment horizontal="center"/>
    </xf>
    <xf numFmtId="164" fontId="4" fillId="0" borderId="1" xfId="1" applyNumberFormat="1" applyFont="1" applyBorder="1"/>
    <xf numFmtId="164" fontId="4" fillId="0" borderId="9" xfId="1" applyNumberFormat="1" applyFont="1" applyBorder="1"/>
    <xf numFmtId="164" fontId="4" fillId="0" borderId="6" xfId="1" applyNumberFormat="1" applyFont="1" applyBorder="1"/>
    <xf numFmtId="3" fontId="4" fillId="0" borderId="1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9" xfId="0" applyNumberFormat="1" applyFont="1" applyBorder="1"/>
    <xf numFmtId="9" fontId="4" fillId="0" borderId="5" xfId="0" applyNumberFormat="1" applyFont="1" applyBorder="1" applyAlignment="1">
      <alignment horizontal="center"/>
    </xf>
    <xf numFmtId="164" fontId="4" fillId="0" borderId="7" xfId="1" applyNumberFormat="1" applyFont="1" applyBorder="1"/>
    <xf numFmtId="0" fontId="4" fillId="0" borderId="3" xfId="0" applyFont="1" applyBorder="1" applyAlignment="1">
      <alignment horizontal="center"/>
    </xf>
    <xf numFmtId="164" fontId="4" fillId="0" borderId="4" xfId="1" applyNumberFormat="1" applyFont="1" applyBorder="1"/>
    <xf numFmtId="9" fontId="2" fillId="0" borderId="0" xfId="1" applyFont="1"/>
    <xf numFmtId="3" fontId="2" fillId="0" borderId="3" xfId="2" applyNumberFormat="1" applyFont="1" applyBorder="1"/>
    <xf numFmtId="3" fontId="5" fillId="2" borderId="7" xfId="0" applyNumberFormat="1" applyFont="1" applyFill="1" applyBorder="1" applyAlignment="1">
      <alignment wrapText="1"/>
    </xf>
    <xf numFmtId="3" fontId="0" fillId="2" borderId="4" xfId="0" applyNumberFormat="1" applyFill="1" applyBorder="1" applyAlignment="1">
      <alignment wrapText="1"/>
    </xf>
    <xf numFmtId="3" fontId="0" fillId="2" borderId="7" xfId="0" applyNumberFormat="1" applyFill="1" applyBorder="1" applyAlignment="1">
      <alignment wrapText="1"/>
    </xf>
    <xf numFmtId="0" fontId="0" fillId="2" borderId="0" xfId="0" applyFill="1"/>
    <xf numFmtId="3" fontId="0" fillId="2" borderId="0" xfId="0" applyNumberFormat="1" applyFill="1"/>
    <xf numFmtId="3" fontId="0" fillId="2" borderId="3" xfId="0" applyNumberFormat="1" applyFill="1" applyBorder="1"/>
    <xf numFmtId="0" fontId="5" fillId="2" borderId="0" xfId="0" applyFont="1" applyFill="1"/>
    <xf numFmtId="0" fontId="0" fillId="2" borderId="7" xfId="0" quotePrefix="1" applyFill="1" applyBorder="1" applyAlignment="1">
      <alignment horizontal="center"/>
    </xf>
    <xf numFmtId="3" fontId="0" fillId="2" borderId="0" xfId="0" applyNumberForma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7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3" fontId="2" fillId="0" borderId="0" xfId="2" applyNumberFormat="1" applyFont="1" applyBorder="1"/>
    <xf numFmtId="0" fontId="7" fillId="2" borderId="0" xfId="0" quotePrefix="1" applyFont="1" applyFill="1" applyAlignment="1">
      <alignment horizontal="left"/>
    </xf>
    <xf numFmtId="3" fontId="5" fillId="2" borderId="4" xfId="0" applyNumberFormat="1" applyFont="1" applyFill="1" applyBorder="1"/>
    <xf numFmtId="0" fontId="0" fillId="2" borderId="0" xfId="0" quotePrefix="1" applyFill="1" applyAlignment="1">
      <alignment horizontal="left"/>
    </xf>
    <xf numFmtId="0" fontId="5" fillId="2" borderId="17" xfId="0" applyFont="1" applyFill="1" applyBorder="1"/>
    <xf numFmtId="3" fontId="0" fillId="2" borderId="17" xfId="0" applyNumberFormat="1" applyFill="1" applyBorder="1"/>
    <xf numFmtId="3" fontId="5" fillId="2" borderId="17" xfId="0" applyNumberFormat="1" applyFont="1" applyFill="1" applyBorder="1"/>
    <xf numFmtId="0" fontId="5" fillId="2" borderId="10" xfId="0" applyFont="1" applyFill="1" applyBorder="1"/>
    <xf numFmtId="3" fontId="5" fillId="2" borderId="10" xfId="0" applyNumberFormat="1" applyFont="1" applyFill="1" applyBorder="1"/>
    <xf numFmtId="0" fontId="5" fillId="2" borderId="10" xfId="0" quotePrefix="1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3" xfId="0" quotePrefix="1" applyFont="1" applyFill="1" applyBorder="1" applyAlignment="1">
      <alignment horizontal="left"/>
    </xf>
    <xf numFmtId="0" fontId="0" fillId="2" borderId="5" xfId="0" quotePrefix="1" applyFont="1" applyFill="1" applyBorder="1" applyAlignment="1">
      <alignment horizontal="left"/>
    </xf>
    <xf numFmtId="17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  <xf numFmtId="3" fontId="3" fillId="0" borderId="0" xfId="2" quotePrefix="1" applyNumberFormat="1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</cellXfs>
  <cellStyles count="4">
    <cellStyle name="Normal" xfId="0" builtinId="0"/>
    <cellStyle name="Normal 2" xfId="2"/>
    <cellStyle name="Prosent" xfId="1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18</xdr:row>
      <xdr:rowOff>28574</xdr:rowOff>
    </xdr:from>
    <xdr:to>
      <xdr:col>6</xdr:col>
      <xdr:colOff>28575</xdr:colOff>
      <xdr:row>37</xdr:row>
      <xdr:rowOff>200024</xdr:rowOff>
    </xdr:to>
    <xdr:sp macro="" textlink="">
      <xdr:nvSpPr>
        <xdr:cNvPr id="2" name="TekstSylinder 1"/>
        <xdr:cNvSpPr txBox="1"/>
      </xdr:nvSpPr>
      <xdr:spPr>
        <a:xfrm>
          <a:off x="142875" y="3228974"/>
          <a:ext cx="6705600" cy="397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Vi forutsetter at varekostnaden øker i takt med salgsinntektene.  Frisørbedriften bruker sjampo</a:t>
          </a:r>
          <a:r>
            <a:rPr lang="nb-NO" sz="1100" baseline="0"/>
            <a:t> m.m. i behandlingene, og selger slike produkter til kundene. Vi forutsetter at varekostnaden i  regnskapet for mai 2009 er inntakskost for produkter som er solgt videre, og at forbruket av produkter til frisørbehandlinger ligger i posten "annen driftskostnad". </a:t>
          </a:r>
        </a:p>
        <a:p>
          <a:r>
            <a:rPr lang="nb-NO" sz="1100" baseline="0"/>
            <a:t>Opplysningen om at det ikke planlegges noen nyinvesteringer i juni medfører at avskrivningskostnaden er uforandret fra mai.</a:t>
          </a:r>
        </a:p>
        <a:p>
          <a:r>
            <a:rPr lang="nb-NO" sz="1100"/>
            <a:t>PÅL &amp; PIA FRISØR AS er en relativt nystartet bedrift, og vi antar at den budsjetterte</a:t>
          </a:r>
          <a:r>
            <a:rPr lang="nb-NO" sz="1100" baseline="0"/>
            <a:t> </a:t>
          </a:r>
          <a:r>
            <a:rPr lang="nb-NO" sz="1100"/>
            <a:t>omsetningsøkningen på</a:t>
          </a:r>
          <a:r>
            <a:rPr lang="nb-NO" sz="1100" baseline="0"/>
            <a:t> 10 % er basert på erfaringer fra de månedene salongen har vært i drift, og derfor er realistisk.</a:t>
          </a:r>
        </a:p>
        <a:p>
          <a:r>
            <a:rPr lang="nb-NO" sz="1100"/>
            <a:t>Bruttofortjenesten på varesalget</a:t>
          </a:r>
          <a:r>
            <a:rPr lang="nb-NO" sz="1100" baseline="0"/>
            <a:t> er svært lav; kr 2 000 utgjør bare 6,25 % av salgsinntektene på kr 32 000. Vi antar at frisørbedrifter flest beregner seg en langt høyere bruttofortjeneste på slike produkter, og anbefaler å sette prisene opp.  Den eneste grunnen vi kan se til ikke å gjøre det, er at pristilbud på slike produkter brukes som markedsføringstiltak.</a:t>
          </a:r>
        </a:p>
        <a:p>
          <a:r>
            <a:rPr lang="nb-NO" sz="1100" baseline="0"/>
            <a:t>Siden dette er et aksjeselskap, mottar  innehaverne ordinær lønn for sin arbeidsinnsats. Et driftsresultat for en måned på kr 117 000, tilsvarende en driftsmargin på hele 38,7 %, er derfor tilfredsstillende for en liten, nystartet bedrift.  </a:t>
          </a:r>
        </a:p>
        <a:p>
          <a:r>
            <a:rPr lang="nb-NO" sz="1100"/>
            <a:t>Siden</a:t>
          </a:r>
          <a:r>
            <a:rPr lang="nb-NO" sz="1100" baseline="0"/>
            <a:t> Pål og Pia budsjetterer med dobbelt så stor økning i salgsinntektene som i de indirekte kostnadene,  vil driftsresultatet øke til kr 137 800 (en økning på 17,8 %) og driftsmarginen vil øke til 41,5 %. </a:t>
          </a:r>
        </a:p>
        <a:p>
          <a:r>
            <a:rPr lang="nb-NO" sz="1100"/>
            <a:t>Hovedinntrykket vi</a:t>
          </a:r>
          <a:r>
            <a:rPr lang="nb-NO" sz="1100" baseline="0"/>
            <a:t> sitter igjen med etter de sparsomme opplysningene, </a:t>
          </a:r>
          <a:r>
            <a:rPr lang="nb-NO" sz="1100"/>
            <a:t>er at dette er en lønnsom og godt drevet bedrift. </a:t>
          </a:r>
        </a:p>
        <a:p>
          <a:r>
            <a:rPr lang="nb-NO" sz="1100"/>
            <a:t>(Til eksamen får</a:t>
          </a:r>
          <a:r>
            <a:rPr lang="nb-NO" sz="1100" baseline="0"/>
            <a:t> elevene flere opplysninger om  den aktuelle bedriften gjennom andre oppgaver i settet, og kan supplere med disse.)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85725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47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180975</xdr:colOff>
      <xdr:row>4</xdr:row>
      <xdr:rowOff>38100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47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3</xdr:row>
      <xdr:rowOff>114300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47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4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4700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28574</xdr:rowOff>
    </xdr:from>
    <xdr:to>
      <xdr:col>6</xdr:col>
      <xdr:colOff>685800</xdr:colOff>
      <xdr:row>30</xdr:row>
      <xdr:rowOff>47624</xdr:rowOff>
    </xdr:to>
    <xdr:sp macro="" textlink="">
      <xdr:nvSpPr>
        <xdr:cNvPr id="2" name="TekstSylinder 1"/>
        <xdr:cNvSpPr txBox="1"/>
      </xdr:nvSpPr>
      <xdr:spPr>
        <a:xfrm>
          <a:off x="0" y="4810124"/>
          <a:ext cx="632460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 forutsetter at kjøpet fordeler seg jevnt over måneden.</a:t>
          </a:r>
          <a:endParaRPr lang="nb-NO">
            <a:effectLst/>
          </a:endParaRPr>
        </a:p>
        <a:p>
          <a:r>
            <a:rPr lang="nb-NO" sz="1100"/>
            <a:t>Med 15 dagers kredittid innbetales</a:t>
          </a:r>
          <a:r>
            <a:rPr lang="nb-NO" sz="1100" baseline="0"/>
            <a:t> halvparten av salgsinntektene fra kredittsalget i den måneden salget finner sted og halvparten i neste måned.</a:t>
          </a:r>
        </a:p>
        <a:p>
          <a:endParaRPr lang="nb-NO" sz="1100" baseline="0"/>
        </a:p>
        <a:p>
          <a:r>
            <a:rPr lang="nb-NO" sz="1100" baseline="0"/>
            <a:t>De samlede innbetalingene fra varesalget per måned er lik halvparten av kredittsalget i forrige måned + kontantsalget + halvparten av kredittsalget i inneværende måned.</a:t>
          </a:r>
          <a:endParaRPr lang="nb-NO" sz="1100"/>
        </a:p>
      </xdr:txBody>
    </xdr:sp>
    <xdr:clientData/>
  </xdr:twoCellAnchor>
  <xdr:twoCellAnchor>
    <xdr:from>
      <xdr:col>2</xdr:col>
      <xdr:colOff>161924</xdr:colOff>
      <xdr:row>30</xdr:row>
      <xdr:rowOff>180976</xdr:rowOff>
    </xdr:from>
    <xdr:to>
      <xdr:col>7</xdr:col>
      <xdr:colOff>142874</xdr:colOff>
      <xdr:row>38</xdr:row>
      <xdr:rowOff>9526</xdr:rowOff>
    </xdr:to>
    <xdr:sp macro="" textlink="">
      <xdr:nvSpPr>
        <xdr:cNvPr id="3" name="TekstSylinder 2"/>
        <xdr:cNvSpPr txBox="1"/>
      </xdr:nvSpPr>
      <xdr:spPr>
        <a:xfrm>
          <a:off x="2628899" y="6115051"/>
          <a:ext cx="391477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Med en kredittid på 10 dager </a:t>
          </a:r>
          <a:r>
            <a:rPr lang="nb-NO" sz="1100" baseline="0"/>
            <a:t> vil  gjelden til leverandørene i slutten av desember tilsvare varekjøpet de 10 siste dagene i måneden. Dette utgjør 1/3 av månedens varekjøp</a:t>
          </a:r>
        </a:p>
        <a:p>
          <a:endParaRPr lang="nb-NO" sz="1100"/>
        </a:p>
        <a:p>
          <a:r>
            <a:rPr lang="nb-NO" sz="1100"/>
            <a:t>Leverandørgjeld per 31.12. 2014 =</a:t>
          </a:r>
          <a:r>
            <a:rPr lang="nb-NO" sz="1100" baseline="0"/>
            <a:t> leverandørgjeld per </a:t>
          </a:r>
          <a:r>
            <a:rPr lang="nb-NO" sz="1100"/>
            <a:t>1.1. 2015:</a:t>
          </a:r>
        </a:p>
        <a:p>
          <a:r>
            <a:rPr lang="nb-NO" sz="1100" baseline="0"/>
            <a:t>Kr 650 000/3 = kr 216 667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3</xdr:row>
      <xdr:rowOff>114300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4700" cy="68580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48</xdr:row>
      <xdr:rowOff>38100</xdr:rowOff>
    </xdr:from>
    <xdr:to>
      <xdr:col>13</xdr:col>
      <xdr:colOff>85725</xdr:colOff>
      <xdr:row>61</xdr:row>
      <xdr:rowOff>171450</xdr:rowOff>
    </xdr:to>
    <xdr:sp macro="" textlink="">
      <xdr:nvSpPr>
        <xdr:cNvPr id="5" name="TekstSylinder 4"/>
        <xdr:cNvSpPr txBox="1"/>
      </xdr:nvSpPr>
      <xdr:spPr>
        <a:xfrm>
          <a:off x="6686550" y="9439275"/>
          <a:ext cx="5334000" cy="2619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Kommentarer</a:t>
          </a:r>
          <a:r>
            <a:rPr lang="nb-NO" sz="1100" baseline="0"/>
            <a:t> d) og e)</a:t>
          </a:r>
        </a:p>
        <a:p>
          <a:r>
            <a:rPr lang="nb-NO" sz="1100" b="1" baseline="0"/>
            <a:t>Likviditetsbudsjettet</a:t>
          </a:r>
          <a:r>
            <a:rPr lang="nb-NO" sz="1100" baseline="0"/>
            <a:t> viser betryggende likviditet gjennom hele kvartalet. Bedriften har tilstrekkelig likviditetsreserve til å dekke et negativt innbetalingsoverskudd i februar uten problemer. Likviditetsreserven øker med ca kr 85 000 (over 40 %) i løpet av kvartalet.</a:t>
          </a:r>
        </a:p>
        <a:p>
          <a:endParaRPr lang="nb-NO" sz="1100" baseline="0"/>
        </a:p>
        <a:p>
          <a:r>
            <a:rPr lang="nb-NO" sz="1100" b="1"/>
            <a:t>Resultatbudsjettet</a:t>
          </a:r>
          <a:r>
            <a:rPr lang="nb-NO" sz="1100" b="1" baseline="0"/>
            <a:t> </a:t>
          </a:r>
          <a:r>
            <a:rPr lang="nb-NO" sz="1100" baseline="0"/>
            <a:t>viser store svingninger i det budsjetterte driftsresultatet (og budsjettert resultat før skatt). Årsaken er svingninger i salgsinntektene. Selv om bruttofortjenesteprosenten er konstant, vil bruttofortjenesten i kroner synke når salget synker (i februar), og stige når salget stiger igjen (i mars).  Svingningene i salget tyder på sesongmessige variasjoner, neppe noen nedadgående trend som gir grunn til bekymring. </a:t>
          </a:r>
        </a:p>
        <a:p>
          <a:r>
            <a:rPr lang="nb-NO" sz="1100" baseline="0"/>
            <a:t>Alle de  indirekte kostnadene budsjetteres med samme beløp hver måned, og forårsaker derfor ikke endringer i resultatet.</a:t>
          </a:r>
        </a:p>
        <a:p>
          <a:r>
            <a:rPr lang="nb-NO" sz="1100" baseline="0"/>
            <a:t>Driftsmarginen (driftsresultatet i % av salgsinntektene) utgjør 9 % for kvartalet under ett.</a:t>
          </a:r>
        </a:p>
        <a:p>
          <a:r>
            <a:rPr lang="nb-NO" sz="1100" baseline="0"/>
            <a:t>Det betraktes som tilfredsstillende.</a:t>
          </a:r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171450</xdr:rowOff>
    </xdr:from>
    <xdr:to>
      <xdr:col>6</xdr:col>
      <xdr:colOff>47625</xdr:colOff>
      <xdr:row>12</xdr:row>
      <xdr:rowOff>38100</xdr:rowOff>
    </xdr:to>
    <xdr:sp macro="" textlink="">
      <xdr:nvSpPr>
        <xdr:cNvPr id="2" name="TekstSylinder 1"/>
        <xdr:cNvSpPr txBox="1"/>
      </xdr:nvSpPr>
      <xdr:spPr>
        <a:xfrm>
          <a:off x="19050" y="361950"/>
          <a:ext cx="460057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  Svinn oppstår når innkjøpte varer "forsvinner" fra lageret uten</a:t>
          </a:r>
          <a:r>
            <a:rPr lang="nb-NO" sz="1100" baseline="0"/>
            <a:t> å bli </a:t>
          </a:r>
          <a:r>
            <a:rPr lang="nb-NO" sz="1100"/>
            <a:t>solgt. </a:t>
          </a:r>
        </a:p>
        <a:p>
          <a:endParaRPr lang="nb-NO" sz="1100"/>
        </a:p>
        <a:p>
          <a:r>
            <a:rPr lang="nb-NO" sz="1100"/>
            <a:t>b)  Svinn kan skyldes tyveri, uregistrerte uttak</a:t>
          </a:r>
          <a:r>
            <a:rPr lang="nb-NO" sz="1100" baseline="0"/>
            <a:t> eller at varene må kasseres fordi de blir ødelagt </a:t>
          </a:r>
          <a:br>
            <a:rPr lang="nb-NO" sz="1100" baseline="0"/>
          </a:br>
          <a:r>
            <a:rPr lang="nb-NO" sz="1100" baseline="0"/>
            <a:t>     eller går ut på dato. Svinn kan også skyldes feilregistreringer ved varemottak  og i kassen. </a:t>
          </a:r>
          <a:endParaRPr lang="nb-NO" sz="1100"/>
        </a:p>
      </xdr:txBody>
    </xdr:sp>
    <xdr:clientData/>
  </xdr:twoCellAnchor>
  <xdr:twoCellAnchor>
    <xdr:from>
      <xdr:col>0</xdr:col>
      <xdr:colOff>38100</xdr:colOff>
      <xdr:row>32</xdr:row>
      <xdr:rowOff>19052</xdr:rowOff>
    </xdr:from>
    <xdr:to>
      <xdr:col>4</xdr:col>
      <xdr:colOff>323850</xdr:colOff>
      <xdr:row>35</xdr:row>
      <xdr:rowOff>142876</xdr:rowOff>
    </xdr:to>
    <xdr:sp macro="" textlink="">
      <xdr:nvSpPr>
        <xdr:cNvPr id="3" name="TekstSylinder 2"/>
        <xdr:cNvSpPr txBox="1"/>
      </xdr:nvSpPr>
      <xdr:spPr>
        <a:xfrm>
          <a:off x="38100" y="6143627"/>
          <a:ext cx="4486275" cy="69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e) Verdien av utgående varebeholdning finnes ved vareopptelling.</a:t>
          </a:r>
          <a:br>
            <a:rPr lang="nb-NO" sz="1100"/>
          </a:br>
          <a:r>
            <a:rPr lang="nb-NO" sz="1100"/>
            <a:t>     Vi ser av oppstillingen</a:t>
          </a:r>
          <a:r>
            <a:rPr lang="nb-NO" sz="1100" baseline="0"/>
            <a:t> at varekostnaden blir større jo lavere verdien av</a:t>
          </a:r>
          <a:br>
            <a:rPr lang="nb-NO" sz="1100" baseline="0"/>
          </a:br>
          <a:r>
            <a:rPr lang="nb-NO" sz="1100" baseline="0"/>
            <a:t>     denne varebeholdningen er.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3</xdr:row>
      <xdr:rowOff>114300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4700" cy="685800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142874</xdr:rowOff>
    </xdr:from>
    <xdr:to>
      <xdr:col>8</xdr:col>
      <xdr:colOff>0</xdr:colOff>
      <xdr:row>30</xdr:row>
      <xdr:rowOff>161925</xdr:rowOff>
    </xdr:to>
    <xdr:sp macro="" textlink="">
      <xdr:nvSpPr>
        <xdr:cNvPr id="4" name="TekstSylinder 3"/>
        <xdr:cNvSpPr txBox="1"/>
      </xdr:nvSpPr>
      <xdr:spPr>
        <a:xfrm>
          <a:off x="2838450" y="4743449"/>
          <a:ext cx="4410075" cy="117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Dersom det</a:t>
          </a:r>
          <a:r>
            <a:rPr lang="nb-NO" sz="1100" baseline="0"/>
            <a:t> </a:t>
          </a:r>
          <a:r>
            <a:rPr lang="nb-NO" sz="1100"/>
            <a:t>forsvinner varer for kr 30 000, vil vareopptellingen</a:t>
          </a:r>
          <a:r>
            <a:rPr lang="nb-NO" sz="1100" baseline="0"/>
            <a:t> vise at det ligger varer for kr 50 000, ikke kr 80 000 på lager den 31.12.</a:t>
          </a:r>
        </a:p>
        <a:p>
          <a:r>
            <a:rPr lang="nb-NO" sz="1100" baseline="0"/>
            <a:t>Varekostnaden blir da tilsvarende større; kr 650 000 i stedet for </a:t>
          </a:r>
          <a:br>
            <a:rPr lang="nb-NO" sz="1100" baseline="0"/>
          </a:br>
          <a:r>
            <a:rPr lang="nb-NO" sz="1100" baseline="0"/>
            <a:t>kr 620 000. Når det forekommer svinn, vil dette slå ut i varekostnaden slik at den inkluderer svinnet og ikke bare viser inntakskosten for de solgte varene.</a:t>
          </a:r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21</xdr:row>
      <xdr:rowOff>19050</xdr:rowOff>
    </xdr:from>
    <xdr:to>
      <xdr:col>6</xdr:col>
      <xdr:colOff>666749</xdr:colOff>
      <xdr:row>40</xdr:row>
      <xdr:rowOff>19050</xdr:rowOff>
    </xdr:to>
    <xdr:sp macro="" textlink="">
      <xdr:nvSpPr>
        <xdr:cNvPr id="2" name="TekstSylinder 1"/>
        <xdr:cNvSpPr txBox="1"/>
      </xdr:nvSpPr>
      <xdr:spPr>
        <a:xfrm>
          <a:off x="47624" y="4591050"/>
          <a:ext cx="6877050" cy="361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Kommentarer:</a:t>
          </a:r>
        </a:p>
        <a:p>
          <a:r>
            <a:rPr lang="nb-NO" sz="1100"/>
            <a:t>Resultatet,</a:t>
          </a:r>
          <a:r>
            <a:rPr lang="nb-NO" sz="1100" baseline="0"/>
            <a:t> som er budsjettert temmelig beskjedent i utgangspunktet, er blitt atskillig dårligere enn antatt. Resultatet før skatt er kr 5 693 mot budsjettert kr 41 000. Det gir et negativt avvik på kr 35 307, tilsvarende 86,1 %. Lønnsomheten er i ferd med å forsvinne.  Driftsmarginen (driftsresultatet i % av salgsinntektene) utgjør bare 1,8 %, mot budsjettert 8,4 %.  Bedriften bør snarest finne årsaker til den negative utviklingen og sette inn tiltak. </a:t>
          </a:r>
        </a:p>
        <a:p>
          <a:endParaRPr lang="nb-NO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/>
            <a:t>Salgsinntektene er hele 15,3 % lavere enn budsjettert.  Siden 4. kvartal inkluderer "julemåneden", er det spesielt urovekkende. Inntektssvikten kan skyldes både pris- og mengdeendringer. Dette må undersøkes nærmere. Har forretningen fått nye konkurrenter, eller har konkurrentene endret konkurransestrategi? 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FINN ROSEs BLOMSTER bør i så fall vurdere både prisene og varesortimentet sitt i forhold til konkurrentene.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>
            <a:effectLst/>
          </a:endParaRPr>
        </a:p>
        <a:p>
          <a:r>
            <a:rPr lang="nb-NO" sz="1100" baseline="0"/>
            <a:t>Et positivt trekk er at varekostnaden har sunket prosentvis sterkere enn salgsinntektene. Bruttofortjenesten har derfor økt fra 47 % (100 % - 53 %) til 50,6 % (100 % - 49,4 %). I kroner har den sunket med  kr 22 770.  </a:t>
          </a:r>
        </a:p>
        <a:p>
          <a:r>
            <a:rPr lang="nb-NO" sz="1100" baseline="0"/>
            <a:t>Lønnskostnaden har blitt 12,4 % høyere enn budsjettert. Det kan for eksempel skyldes økt bruk av vikarer i forbindelse med unormalt høyt sykefravær. Forretningen bør finne årsaken, og også vurdere  om arbeidet kan organiseres på en annen måte slik at bruken av deltid kan reduseres.  </a:t>
          </a:r>
        </a:p>
        <a:p>
          <a:endParaRPr lang="nb-NO" sz="1100" baseline="0"/>
        </a:p>
        <a:p>
          <a:r>
            <a:rPr lang="nb-NO" sz="1100" baseline="0"/>
            <a:t>Siden dette er et enkeltpersonforetak mottar ikke Finn Rose lønn. Godtgjørelse for egen arbeidsinnsats skjer gjennom privatuttak. Derfor er det ekstra viktig å legge om driften for å øke lønnsomheten.</a:t>
          </a:r>
        </a:p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114300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470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nnlin2\Lokale%20innstillinger\Temporary%20Internet%20Files\Content.IE5\CAADP9CJ\175_Budsje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%20fasiter\9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BUDSJETT"/>
      <sheetName val="LIKVIDITETSBUDSJETT"/>
      <sheetName val="BUDSJETTKONTROLL"/>
    </sheetNames>
    <sheetDataSet>
      <sheetData sheetId="0">
        <row r="2">
          <cell r="A2" t="str">
            <v>Navn/Oppgave nr:</v>
          </cell>
          <cell r="B2">
            <v>175</v>
          </cell>
        </row>
        <row r="4">
          <cell r="B4" t="str">
            <v>Årsregnskap</v>
          </cell>
          <cell r="C4">
            <v>2008</v>
          </cell>
          <cell r="D4" t="str">
            <v>Endringer</v>
          </cell>
          <cell r="F4" t="str">
            <v>Resultatbudsjett</v>
          </cell>
          <cell r="G4">
            <v>2009</v>
          </cell>
        </row>
        <row r="5">
          <cell r="C5" t="str">
            <v>Prosent av sum</v>
          </cell>
          <cell r="G5" t="str">
            <v>Prosent av sum</v>
          </cell>
        </row>
        <row r="6">
          <cell r="B6" t="str">
            <v>Kroner</v>
          </cell>
          <cell r="C6" t="str">
            <v>driftsinntekter</v>
          </cell>
          <cell r="D6" t="str">
            <v>Kroner</v>
          </cell>
          <cell r="E6" t="str">
            <v>Prosent</v>
          </cell>
          <cell r="F6" t="str">
            <v>Kroner</v>
          </cell>
          <cell r="G6" t="str">
            <v>driftsinntekter</v>
          </cell>
        </row>
        <row r="7">
          <cell r="A7" t="str">
            <v>Salgsinntekter</v>
          </cell>
          <cell r="B7">
            <v>8100000</v>
          </cell>
          <cell r="C7">
            <v>1</v>
          </cell>
          <cell r="E7">
            <v>0.3</v>
          </cell>
          <cell r="F7">
            <v>10530000</v>
          </cell>
          <cell r="G7">
            <v>1</v>
          </cell>
        </row>
        <row r="8">
          <cell r="A8" t="str">
            <v>Andre driftsinntekter</v>
          </cell>
          <cell r="B8">
            <v>0</v>
          </cell>
          <cell r="C8">
            <v>0</v>
          </cell>
          <cell r="F8">
            <v>0</v>
          </cell>
          <cell r="G8">
            <v>0</v>
          </cell>
        </row>
        <row r="9">
          <cell r="A9" t="str">
            <v>-</v>
          </cell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A10" t="str">
            <v>Sum driftsinntekter</v>
          </cell>
          <cell r="B10">
            <v>8100000</v>
          </cell>
          <cell r="C10">
            <v>1</v>
          </cell>
          <cell r="F10">
            <v>10530000</v>
          </cell>
          <cell r="G10">
            <v>1</v>
          </cell>
        </row>
        <row r="11">
          <cell r="A11" t="str">
            <v>Varekostnader</v>
          </cell>
          <cell r="B11">
            <v>5800000</v>
          </cell>
          <cell r="C11">
            <v>0.71604938271604934</v>
          </cell>
          <cell r="D11">
            <v>1571000</v>
          </cell>
          <cell r="F11">
            <v>7371000</v>
          </cell>
          <cell r="G11">
            <v>0.7</v>
          </cell>
        </row>
        <row r="12">
          <cell r="A12" t="str">
            <v>Lønn</v>
          </cell>
          <cell r="B12">
            <v>657000</v>
          </cell>
          <cell r="C12">
            <v>8.1111111111111106E-2</v>
          </cell>
          <cell r="D12">
            <v>380000</v>
          </cell>
          <cell r="F12">
            <v>1037000</v>
          </cell>
          <cell r="G12">
            <v>9.8480531813865152E-2</v>
          </cell>
        </row>
        <row r="13">
          <cell r="A13" t="str">
            <v>Ferielønn</v>
          </cell>
          <cell r="B13">
            <v>79000</v>
          </cell>
          <cell r="C13">
            <v>9.7530864197530858E-3</v>
          </cell>
          <cell r="D13">
            <v>45440</v>
          </cell>
          <cell r="F13">
            <v>124400</v>
          </cell>
          <cell r="G13">
            <v>1.1813865147198481E-2</v>
          </cell>
        </row>
        <row r="14">
          <cell r="A14" t="str">
            <v>Arbeidsgiveravgift</v>
          </cell>
          <cell r="B14">
            <v>104000</v>
          </cell>
          <cell r="C14">
            <v>1.2839506172839505E-2</v>
          </cell>
          <cell r="D14">
            <v>59757.399999999994</v>
          </cell>
          <cell r="F14">
            <v>163800</v>
          </cell>
          <cell r="G14">
            <v>1.5555555555555555E-2</v>
          </cell>
        </row>
        <row r="15">
          <cell r="A15" t="str">
            <v>Reklame- og salgskostn.</v>
          </cell>
          <cell r="B15">
            <v>85000</v>
          </cell>
          <cell r="C15">
            <v>1.0493827160493827E-2</v>
          </cell>
          <cell r="D15">
            <v>165000</v>
          </cell>
          <cell r="F15">
            <v>250000</v>
          </cell>
          <cell r="G15">
            <v>2.3741690408357077E-2</v>
          </cell>
        </row>
        <row r="16">
          <cell r="A16" t="str">
            <v>Andre driftskostnader</v>
          </cell>
          <cell r="B16">
            <v>970000</v>
          </cell>
          <cell r="C16">
            <v>0.11975308641975309</v>
          </cell>
          <cell r="E16">
            <v>0.1</v>
          </cell>
          <cell r="F16">
            <v>1067000</v>
          </cell>
          <cell r="G16">
            <v>0.101329534662868</v>
          </cell>
        </row>
        <row r="17">
          <cell r="A17" t="str">
            <v>Avskrivninger</v>
          </cell>
          <cell r="B17">
            <v>135000</v>
          </cell>
          <cell r="C17">
            <v>1.6666666666666666E-2</v>
          </cell>
          <cell r="F17">
            <v>135000</v>
          </cell>
          <cell r="G17">
            <v>1.282051282051282E-2</v>
          </cell>
        </row>
        <row r="18">
          <cell r="A18" t="str">
            <v>Sum driftskostnader</v>
          </cell>
          <cell r="B18">
            <v>7830000</v>
          </cell>
          <cell r="C18">
            <v>0.96666666666666667</v>
          </cell>
          <cell r="F18">
            <v>10148200</v>
          </cell>
          <cell r="G18">
            <v>0.96374169040835711</v>
          </cell>
        </row>
        <row r="19">
          <cell r="A19" t="str">
            <v>Driftsresultat</v>
          </cell>
          <cell r="B19">
            <v>270000</v>
          </cell>
          <cell r="C19">
            <v>3.3333333333333333E-2</v>
          </cell>
          <cell r="F19">
            <v>381800</v>
          </cell>
          <cell r="G19">
            <v>3.6258309591642925E-2</v>
          </cell>
        </row>
        <row r="20">
          <cell r="A20" t="str">
            <v>Renteinntekter</v>
          </cell>
          <cell r="B20">
            <v>0</v>
          </cell>
          <cell r="C20">
            <v>0</v>
          </cell>
          <cell r="F20">
            <v>0</v>
          </cell>
          <cell r="G20">
            <v>0</v>
          </cell>
        </row>
        <row r="21">
          <cell r="A21" t="str">
            <v>Rentekostnader</v>
          </cell>
          <cell r="B21">
            <v>200000</v>
          </cell>
          <cell r="C21">
            <v>2.4691358024691357E-2</v>
          </cell>
          <cell r="D21">
            <v>-30000</v>
          </cell>
          <cell r="F21">
            <v>170000</v>
          </cell>
          <cell r="G21">
            <v>1.6144349477682812E-2</v>
          </cell>
        </row>
        <row r="22">
          <cell r="A22" t="str">
            <v>Resultat før skattekostnad</v>
          </cell>
          <cell r="B22">
            <v>70000</v>
          </cell>
          <cell r="C22">
            <v>8.6419753086419745E-3</v>
          </cell>
          <cell r="F22">
            <v>211800</v>
          </cell>
          <cell r="G22">
            <v>2.0113960113960112E-2</v>
          </cell>
        </row>
        <row r="23">
          <cell r="A23" t="str">
            <v>Skattekostnad</v>
          </cell>
          <cell r="B23">
            <v>0</v>
          </cell>
          <cell r="C23">
            <v>0</v>
          </cell>
          <cell r="F23">
            <v>0</v>
          </cell>
          <cell r="G23">
            <v>0</v>
          </cell>
        </row>
        <row r="24">
          <cell r="A24" t="str">
            <v>Årsresultat</v>
          </cell>
          <cell r="B24">
            <v>70000</v>
          </cell>
          <cell r="C24">
            <v>8.6419753086419745E-3</v>
          </cell>
          <cell r="F24">
            <v>211800</v>
          </cell>
          <cell r="G24">
            <v>2.0113960113960112E-2</v>
          </cell>
        </row>
        <row r="28">
          <cell r="A28" t="str">
            <v>PROSENTFORDELINGSTABELL</v>
          </cell>
        </row>
        <row r="29">
          <cell r="B29" t="str">
            <v>Januar</v>
          </cell>
          <cell r="C29" t="str">
            <v>Februar</v>
          </cell>
          <cell r="D29" t="str">
            <v>Mars</v>
          </cell>
          <cell r="E29" t="str">
            <v>Kvartalet</v>
          </cell>
        </row>
        <row r="30">
          <cell r="A30" t="str">
            <v>Salgsinntekter</v>
          </cell>
          <cell r="B30">
            <v>0.05</v>
          </cell>
          <cell r="C30">
            <v>0.06</v>
          </cell>
          <cell r="D30">
            <v>7.4999999999999997E-2</v>
          </cell>
          <cell r="E30">
            <v>0.185</v>
          </cell>
        </row>
        <row r="31">
          <cell r="A31" t="str">
            <v>Andre driftsinntekter</v>
          </cell>
          <cell r="B31">
            <v>8.3333333333333329E-2</v>
          </cell>
          <cell r="C31">
            <v>8.3333333333333329E-2</v>
          </cell>
          <cell r="D31">
            <v>8.3333333333333329E-2</v>
          </cell>
          <cell r="E31">
            <v>0.25</v>
          </cell>
        </row>
        <row r="32">
          <cell r="A32" t="str">
            <v>-</v>
          </cell>
          <cell r="B32">
            <v>8.3333333333333329E-2</v>
          </cell>
          <cell r="C32">
            <v>8.3333333333333329E-2</v>
          </cell>
          <cell r="D32">
            <v>8.3333333333333329E-2</v>
          </cell>
          <cell r="E32">
            <v>0.25</v>
          </cell>
        </row>
        <row r="33">
          <cell r="A33" t="str">
            <v>Varekostnader</v>
          </cell>
          <cell r="B33">
            <v>0.05</v>
          </cell>
          <cell r="C33">
            <v>0.06</v>
          </cell>
          <cell r="D33">
            <v>7.4999999999999997E-2</v>
          </cell>
          <cell r="E33">
            <v>0.185</v>
          </cell>
        </row>
        <row r="34">
          <cell r="A34" t="str">
            <v>Lønn</v>
          </cell>
          <cell r="B34">
            <v>7.4999999999999997E-2</v>
          </cell>
          <cell r="C34">
            <v>8.5000000000000006E-2</v>
          </cell>
          <cell r="D34">
            <v>8.5000000000000006E-2</v>
          </cell>
          <cell r="E34">
            <v>0.245</v>
          </cell>
        </row>
        <row r="35">
          <cell r="A35" t="str">
            <v>Ferielønn</v>
          </cell>
          <cell r="B35">
            <v>7.4999999999999997E-2</v>
          </cell>
          <cell r="C35">
            <v>8.5000000000000006E-2</v>
          </cell>
          <cell r="D35">
            <v>8.5000000000000006E-2</v>
          </cell>
          <cell r="E35">
            <v>0.245</v>
          </cell>
        </row>
        <row r="36">
          <cell r="A36" t="str">
            <v>Arbeidsgiveravgift</v>
          </cell>
          <cell r="B36">
            <v>7.4999999999999997E-2</v>
          </cell>
          <cell r="C36">
            <v>8.5000000000000006E-2</v>
          </cell>
          <cell r="D36">
            <v>8.5000000000000006E-2</v>
          </cell>
          <cell r="E36">
            <v>0.245</v>
          </cell>
        </row>
        <row r="37">
          <cell r="A37" t="str">
            <v>Reklame- og salgskostn.</v>
          </cell>
          <cell r="B37">
            <v>0.06</v>
          </cell>
          <cell r="C37">
            <v>0.08</v>
          </cell>
          <cell r="D37">
            <v>0.12</v>
          </cell>
          <cell r="E37">
            <v>0.26</v>
          </cell>
        </row>
        <row r="38">
          <cell r="A38" t="str">
            <v>Andre driftskostnader</v>
          </cell>
          <cell r="B38">
            <v>7.0000000000000007E-2</v>
          </cell>
          <cell r="C38">
            <v>7.4999999999999997E-2</v>
          </cell>
          <cell r="D38">
            <v>8.5000000000000006E-2</v>
          </cell>
          <cell r="E38">
            <v>0.23000000000000004</v>
          </cell>
        </row>
        <row r="39">
          <cell r="A39" t="str">
            <v>Avskrivninger</v>
          </cell>
          <cell r="B39">
            <v>8.3333333333333329E-2</v>
          </cell>
          <cell r="C39">
            <v>8.3333333333333329E-2</v>
          </cell>
          <cell r="D39">
            <v>8.3333333333333329E-2</v>
          </cell>
          <cell r="E39">
            <v>0.25</v>
          </cell>
        </row>
        <row r="40">
          <cell r="A40" t="str">
            <v>Renteinntekter</v>
          </cell>
          <cell r="B40">
            <v>8.3333333333333329E-2</v>
          </cell>
          <cell r="C40">
            <v>8.3333333333333329E-2</v>
          </cell>
          <cell r="D40">
            <v>8.3333333333333329E-2</v>
          </cell>
          <cell r="E40">
            <v>0.25</v>
          </cell>
        </row>
        <row r="41">
          <cell r="A41" t="str">
            <v>Rentekostnader</v>
          </cell>
          <cell r="B41">
            <v>8.3333333333333329E-2</v>
          </cell>
          <cell r="C41">
            <v>8.3333333333333329E-2</v>
          </cell>
          <cell r="D41">
            <v>8.3333333333333329E-2</v>
          </cell>
          <cell r="E41">
            <v>0.25</v>
          </cell>
        </row>
        <row r="44">
          <cell r="A44" t="str">
            <v>MÅNEDSFORDELT RESULTATBUDSJETT</v>
          </cell>
        </row>
        <row r="45">
          <cell r="B45" t="str">
            <v>Januar</v>
          </cell>
          <cell r="C45" t="str">
            <v>Februar</v>
          </cell>
          <cell r="D45" t="str">
            <v>Mars</v>
          </cell>
          <cell r="E45" t="str">
            <v>Kvartalet</v>
          </cell>
        </row>
        <row r="46">
          <cell r="A46" t="str">
            <v>Salgsinntekter</v>
          </cell>
          <cell r="B46">
            <v>526500</v>
          </cell>
          <cell r="C46">
            <v>631800</v>
          </cell>
          <cell r="D46">
            <v>789800</v>
          </cell>
          <cell r="E46">
            <v>1948100</v>
          </cell>
        </row>
        <row r="47">
          <cell r="A47" t="str">
            <v>Andre driftsinntekter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Sum driftsinntekter</v>
          </cell>
          <cell r="B48">
            <v>526500</v>
          </cell>
          <cell r="C48">
            <v>631800</v>
          </cell>
          <cell r="D48">
            <v>789800</v>
          </cell>
          <cell r="E48">
            <v>1948100</v>
          </cell>
        </row>
        <row r="49">
          <cell r="A49" t="str">
            <v>Varekostnader</v>
          </cell>
          <cell r="B49">
            <v>368600</v>
          </cell>
          <cell r="C49">
            <v>442300</v>
          </cell>
          <cell r="D49">
            <v>552800</v>
          </cell>
          <cell r="E49">
            <v>1363700</v>
          </cell>
        </row>
        <row r="50">
          <cell r="A50" t="str">
            <v>Lønn</v>
          </cell>
          <cell r="B50">
            <v>77800</v>
          </cell>
          <cell r="C50">
            <v>88100</v>
          </cell>
          <cell r="D50">
            <v>88100</v>
          </cell>
          <cell r="E50">
            <v>254000</v>
          </cell>
        </row>
        <row r="51">
          <cell r="A51" t="str">
            <v>Ferielønn</v>
          </cell>
          <cell r="B51">
            <v>9300</v>
          </cell>
          <cell r="C51">
            <v>10600</v>
          </cell>
          <cell r="D51">
            <v>10600</v>
          </cell>
          <cell r="E51">
            <v>30500</v>
          </cell>
        </row>
        <row r="52">
          <cell r="A52" t="str">
            <v>Arbeidsgiveravgift</v>
          </cell>
          <cell r="B52">
            <v>12300</v>
          </cell>
          <cell r="C52">
            <v>13900</v>
          </cell>
          <cell r="D52">
            <v>13900</v>
          </cell>
          <cell r="E52">
            <v>40100</v>
          </cell>
        </row>
        <row r="53">
          <cell r="A53" t="str">
            <v>Reklame- og salgskostn.</v>
          </cell>
          <cell r="B53">
            <v>15000</v>
          </cell>
          <cell r="C53">
            <v>20000</v>
          </cell>
          <cell r="D53">
            <v>30000</v>
          </cell>
          <cell r="E53">
            <v>65000</v>
          </cell>
        </row>
        <row r="54">
          <cell r="A54" t="str">
            <v>Andre driftskostnader</v>
          </cell>
          <cell r="B54">
            <v>74700</v>
          </cell>
          <cell r="C54">
            <v>80000</v>
          </cell>
          <cell r="D54">
            <v>90700</v>
          </cell>
          <cell r="E54">
            <v>245400</v>
          </cell>
        </row>
        <row r="55">
          <cell r="A55" t="str">
            <v>Avskrivninger</v>
          </cell>
          <cell r="B55">
            <v>11300</v>
          </cell>
          <cell r="C55">
            <v>11300</v>
          </cell>
          <cell r="D55">
            <v>11300</v>
          </cell>
          <cell r="E55">
            <v>33900</v>
          </cell>
        </row>
        <row r="56">
          <cell r="A56" t="str">
            <v>Sum driftskostnader</v>
          </cell>
          <cell r="B56">
            <v>569000</v>
          </cell>
          <cell r="C56">
            <v>666200</v>
          </cell>
          <cell r="D56">
            <v>797400</v>
          </cell>
          <cell r="E56">
            <v>2032600</v>
          </cell>
        </row>
        <row r="57">
          <cell r="A57" t="str">
            <v>Driftsresultat</v>
          </cell>
          <cell r="B57">
            <v>-42500</v>
          </cell>
          <cell r="C57">
            <v>-34400</v>
          </cell>
          <cell r="D57">
            <v>-7600</v>
          </cell>
          <cell r="E57">
            <v>-84500</v>
          </cell>
        </row>
        <row r="58">
          <cell r="A58" t="str">
            <v>Renteinntekter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Rentekostnader</v>
          </cell>
          <cell r="B59">
            <v>14200</v>
          </cell>
          <cell r="C59">
            <v>14200</v>
          </cell>
          <cell r="D59">
            <v>14200</v>
          </cell>
          <cell r="E59">
            <v>42600</v>
          </cell>
        </row>
        <row r="60">
          <cell r="A60" t="str">
            <v>Resultat før skattekostnad</v>
          </cell>
          <cell r="B60">
            <v>-56700</v>
          </cell>
          <cell r="C60">
            <v>-48600</v>
          </cell>
          <cell r="D60">
            <v>-21800</v>
          </cell>
          <cell r="E60">
            <v>-127100</v>
          </cell>
        </row>
        <row r="198">
          <cell r="A198" t="str">
            <v>Navn/oppg.nr.</v>
          </cell>
          <cell r="B198">
            <v>175</v>
          </cell>
        </row>
        <row r="199">
          <cell r="A199" t="str">
            <v xml:space="preserve">NB! Bruk modellens menyknapp for utskrift!                                          </v>
          </cell>
        </row>
      </sheetData>
      <sheetData sheetId="1">
        <row r="1">
          <cell r="A1" t="str">
            <v>LIKVIDITETSBUDSJETT</v>
          </cell>
        </row>
        <row r="4">
          <cell r="A4" t="str">
            <v>BUDSJETTERTE INNBETALINGER FRA KUNDER</v>
          </cell>
          <cell r="F4" t="str">
            <v>?</v>
          </cell>
        </row>
        <row r="5">
          <cell r="A5" t="str">
            <v>Salgsbudsjett</v>
          </cell>
          <cell r="C5" t="str">
            <v>Januar</v>
          </cell>
          <cell r="D5" t="str">
            <v>Februar</v>
          </cell>
          <cell r="E5" t="str">
            <v>Mars</v>
          </cell>
          <cell r="F5" t="str">
            <v>Kvartalet</v>
          </cell>
        </row>
        <row r="6">
          <cell r="A6" t="str">
            <v>Salgsinntekter uten mva</v>
          </cell>
          <cell r="C6">
            <v>526500</v>
          </cell>
          <cell r="D6">
            <v>631800</v>
          </cell>
          <cell r="E6">
            <v>789800</v>
          </cell>
          <cell r="F6">
            <v>1948100</v>
          </cell>
        </row>
        <row r="7">
          <cell r="A7" t="str">
            <v>+ merverdiavgift</v>
          </cell>
          <cell r="B7">
            <v>0.25</v>
          </cell>
          <cell r="C7">
            <v>131625</v>
          </cell>
          <cell r="D7">
            <v>157950</v>
          </cell>
          <cell r="E7">
            <v>197450</v>
          </cell>
          <cell r="F7">
            <v>487025</v>
          </cell>
        </row>
        <row r="8">
          <cell r="A8" t="str">
            <v>Salgsinntekter med mva</v>
          </cell>
          <cell r="C8">
            <v>658125</v>
          </cell>
          <cell r="D8">
            <v>789750</v>
          </cell>
          <cell r="E8">
            <v>987250</v>
          </cell>
          <cell r="F8">
            <v>2435125</v>
          </cell>
        </row>
        <row r="9">
          <cell r="A9" t="str">
            <v xml:space="preserve"> + merverdiavgift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= Salg med merverdiavgift</v>
          </cell>
          <cell r="C10">
            <v>658125</v>
          </cell>
          <cell r="D10">
            <v>789750</v>
          </cell>
          <cell r="E10">
            <v>987250</v>
          </cell>
          <cell r="F10">
            <v>2435125</v>
          </cell>
        </row>
        <row r="11">
          <cell r="A11" t="str">
            <v xml:space="preserve">   Kontantsalg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 xml:space="preserve">   Kredittsalg</v>
          </cell>
          <cell r="B12">
            <v>1</v>
          </cell>
          <cell r="C12">
            <v>658100</v>
          </cell>
          <cell r="D12">
            <v>789800</v>
          </cell>
          <cell r="E12">
            <v>987300</v>
          </cell>
          <cell r="F12">
            <v>2435200</v>
          </cell>
        </row>
        <row r="14">
          <cell r="A14" t="str">
            <v>Kredittid i dager</v>
          </cell>
          <cell r="B14">
            <v>20</v>
          </cell>
          <cell r="C14" t="str">
            <v>Innbetales i</v>
          </cell>
        </row>
        <row r="15">
          <cell r="B15" t="str">
            <v>Kredittsalg</v>
          </cell>
          <cell r="C15" t="str">
            <v>Januar</v>
          </cell>
          <cell r="D15" t="str">
            <v>Februar</v>
          </cell>
          <cell r="E15" t="str">
            <v>Mars</v>
          </cell>
          <cell r="F15" t="str">
            <v>Kvartalet</v>
          </cell>
        </row>
        <row r="16">
          <cell r="A16" t="str">
            <v>IB kunder</v>
          </cell>
          <cell r="B16">
            <v>520000</v>
          </cell>
          <cell r="C16">
            <v>520000</v>
          </cell>
          <cell r="D16">
            <v>0</v>
          </cell>
          <cell r="E16">
            <v>0</v>
          </cell>
          <cell r="F16">
            <v>520000</v>
          </cell>
        </row>
        <row r="17">
          <cell r="A17" t="str">
            <v>Januar</v>
          </cell>
          <cell r="B17">
            <v>658100</v>
          </cell>
          <cell r="C17">
            <v>219400</v>
          </cell>
          <cell r="D17">
            <v>438700</v>
          </cell>
          <cell r="E17">
            <v>0</v>
          </cell>
          <cell r="F17">
            <v>658100</v>
          </cell>
        </row>
        <row r="18">
          <cell r="A18" t="str">
            <v>Februar</v>
          </cell>
          <cell r="B18">
            <v>789800</v>
          </cell>
          <cell r="D18">
            <v>263300</v>
          </cell>
          <cell r="E18">
            <v>526500</v>
          </cell>
          <cell r="F18">
            <v>789800</v>
          </cell>
        </row>
        <row r="19">
          <cell r="A19" t="str">
            <v>Mars</v>
          </cell>
          <cell r="B19">
            <v>987300</v>
          </cell>
          <cell r="E19">
            <v>329100</v>
          </cell>
          <cell r="F19">
            <v>329100</v>
          </cell>
        </row>
        <row r="20">
          <cell r="A20" t="str">
            <v>Innbetalinger fra kredittsalget</v>
          </cell>
          <cell r="C20">
            <v>739400</v>
          </cell>
          <cell r="D20">
            <v>702000</v>
          </cell>
          <cell r="E20">
            <v>855600</v>
          </cell>
          <cell r="F20">
            <v>2297000</v>
          </cell>
        </row>
        <row r="21">
          <cell r="A21" t="str">
            <v>Kontantsalg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Sum innbetalinger</v>
          </cell>
          <cell r="C22">
            <v>739400</v>
          </cell>
          <cell r="D22">
            <v>702000</v>
          </cell>
          <cell r="E22">
            <v>855600</v>
          </cell>
          <cell r="F22">
            <v>2297000</v>
          </cell>
        </row>
        <row r="32">
          <cell r="A32" t="str">
            <v>BUDSJETTERTE UTBETALINGER TIL VARELEVERANDØRER</v>
          </cell>
        </row>
        <row r="33">
          <cell r="C33" t="str">
            <v>Januar</v>
          </cell>
          <cell r="D33" t="str">
            <v>Februar</v>
          </cell>
          <cell r="E33" t="str">
            <v>Mars</v>
          </cell>
          <cell r="F33" t="str">
            <v>Kvartalet</v>
          </cell>
        </row>
        <row r="34">
          <cell r="A34" t="str">
            <v>= Varekostnad</v>
          </cell>
          <cell r="C34">
            <v>368600</v>
          </cell>
          <cell r="D34">
            <v>442300</v>
          </cell>
          <cell r="E34">
            <v>552800</v>
          </cell>
          <cell r="F34">
            <v>1363700</v>
          </cell>
        </row>
        <row r="35">
          <cell r="A35" t="str">
            <v>+ beholdningsendring</v>
          </cell>
          <cell r="C35">
            <v>0</v>
          </cell>
          <cell r="D35">
            <v>40000</v>
          </cell>
          <cell r="E35">
            <v>25000</v>
          </cell>
          <cell r="F35">
            <v>65000</v>
          </cell>
        </row>
        <row r="36">
          <cell r="A36" t="str">
            <v>= Varekjøp uten mva.</v>
          </cell>
          <cell r="C36">
            <v>368600</v>
          </cell>
          <cell r="D36">
            <v>482300</v>
          </cell>
          <cell r="E36">
            <v>577800</v>
          </cell>
          <cell r="F36">
            <v>1428700</v>
          </cell>
        </row>
        <row r="37">
          <cell r="A37" t="str">
            <v>+ merverdiavgift</v>
          </cell>
          <cell r="B37">
            <v>0.25</v>
          </cell>
          <cell r="C37">
            <v>92200</v>
          </cell>
          <cell r="D37">
            <v>120575</v>
          </cell>
          <cell r="E37">
            <v>144450</v>
          </cell>
          <cell r="F37">
            <v>357225</v>
          </cell>
        </row>
        <row r="38">
          <cell r="A38" t="str">
            <v>= Varekjøp m/mva</v>
          </cell>
          <cell r="C38">
            <v>460800</v>
          </cell>
          <cell r="D38">
            <v>602875</v>
          </cell>
          <cell r="E38">
            <v>722250</v>
          </cell>
          <cell r="F38">
            <v>1785925</v>
          </cell>
        </row>
        <row r="39">
          <cell r="A39" t="str">
            <v xml:space="preserve">   Kontantkjøp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 xml:space="preserve">   Kredittkjøp</v>
          </cell>
          <cell r="B40">
            <v>1</v>
          </cell>
          <cell r="C40">
            <v>460800</v>
          </cell>
          <cell r="D40">
            <v>602900</v>
          </cell>
          <cell r="E40">
            <v>722300</v>
          </cell>
          <cell r="F40">
            <v>1786000</v>
          </cell>
        </row>
        <row r="42">
          <cell r="A42" t="str">
            <v>Kredittid</v>
          </cell>
          <cell r="B42">
            <v>30</v>
          </cell>
          <cell r="C42" t="str">
            <v xml:space="preserve">Utbetales i </v>
          </cell>
        </row>
        <row r="43">
          <cell r="B43" t="str">
            <v>Kredittkjøp</v>
          </cell>
          <cell r="C43" t="str">
            <v>Januar</v>
          </cell>
          <cell r="D43" t="str">
            <v>Februar</v>
          </cell>
          <cell r="E43" t="str">
            <v>Mars</v>
          </cell>
          <cell r="F43" t="str">
            <v>Kvartalet</v>
          </cell>
        </row>
        <row r="44">
          <cell r="A44" t="str">
            <v>IB vareleverandører</v>
          </cell>
          <cell r="B44">
            <v>510000</v>
          </cell>
          <cell r="C44">
            <v>510000</v>
          </cell>
          <cell r="D44">
            <v>0</v>
          </cell>
          <cell r="E44">
            <v>0</v>
          </cell>
          <cell r="F44">
            <v>510000</v>
          </cell>
        </row>
        <row r="45">
          <cell r="A45" t="str">
            <v>Januar</v>
          </cell>
          <cell r="B45">
            <v>460800</v>
          </cell>
          <cell r="C45">
            <v>0</v>
          </cell>
          <cell r="D45">
            <v>460800</v>
          </cell>
          <cell r="E45">
            <v>0</v>
          </cell>
          <cell r="F45">
            <v>460800</v>
          </cell>
        </row>
        <row r="46">
          <cell r="A46" t="str">
            <v>Februar</v>
          </cell>
          <cell r="B46">
            <v>602900</v>
          </cell>
          <cell r="D46">
            <v>0</v>
          </cell>
          <cell r="E46">
            <v>602900</v>
          </cell>
          <cell r="F46">
            <v>602900</v>
          </cell>
        </row>
        <row r="47">
          <cell r="A47" t="str">
            <v>Mars</v>
          </cell>
          <cell r="B47">
            <v>722300</v>
          </cell>
          <cell r="E47">
            <v>0</v>
          </cell>
          <cell r="F47">
            <v>0</v>
          </cell>
        </row>
        <row r="48">
          <cell r="A48" t="str">
            <v>Utbetaling - kredittkjøp</v>
          </cell>
          <cell r="C48">
            <v>510000</v>
          </cell>
          <cell r="D48">
            <v>460800</v>
          </cell>
          <cell r="E48">
            <v>602900</v>
          </cell>
          <cell r="F48">
            <v>1573700</v>
          </cell>
        </row>
        <row r="49">
          <cell r="A49" t="str">
            <v>Kontantkjøp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Sum utbetalinger</v>
          </cell>
          <cell r="C50">
            <v>510000</v>
          </cell>
          <cell r="D50">
            <v>460800</v>
          </cell>
          <cell r="E50">
            <v>602900</v>
          </cell>
          <cell r="F50">
            <v>1573700</v>
          </cell>
        </row>
        <row r="57">
          <cell r="A57" t="str">
            <v>LIKVIDITETSBUDSJETT</v>
          </cell>
          <cell r="F57" t="str">
            <v>?</v>
          </cell>
        </row>
        <row r="58">
          <cell r="C58" t="str">
            <v>Januar</v>
          </cell>
          <cell r="D58" t="str">
            <v>Februar</v>
          </cell>
          <cell r="E58" t="str">
            <v>Mars</v>
          </cell>
          <cell r="F58" t="str">
            <v>Kvartalet</v>
          </cell>
        </row>
        <row r="59">
          <cell r="A59" t="str">
            <v>Innbetalinger:</v>
          </cell>
        </row>
        <row r="60">
          <cell r="A60" t="str">
            <v>Innbetaling fra kunder</v>
          </cell>
          <cell r="C60">
            <v>739400</v>
          </cell>
          <cell r="D60">
            <v>702000</v>
          </cell>
          <cell r="E60">
            <v>855600</v>
          </cell>
          <cell r="F60">
            <v>2297000</v>
          </cell>
        </row>
        <row r="61">
          <cell r="A61" t="str">
            <v>Andre driftsinntekter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-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-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Sum</v>
          </cell>
          <cell r="C64">
            <v>739400</v>
          </cell>
          <cell r="D64">
            <v>702000</v>
          </cell>
          <cell r="E64">
            <v>855600</v>
          </cell>
          <cell r="F64">
            <v>2297000</v>
          </cell>
        </row>
        <row r="65">
          <cell r="A65" t="str">
            <v>Utbetalinger:</v>
          </cell>
        </row>
        <row r="66">
          <cell r="A66" t="str">
            <v>Utbetalinger til leverandører</v>
          </cell>
          <cell r="C66">
            <v>510000</v>
          </cell>
          <cell r="D66">
            <v>460800</v>
          </cell>
          <cell r="E66">
            <v>602900</v>
          </cell>
          <cell r="F66">
            <v>1573700</v>
          </cell>
        </row>
        <row r="67">
          <cell r="A67" t="str">
            <v>Lønn</v>
          </cell>
          <cell r="C67">
            <v>77800</v>
          </cell>
          <cell r="D67">
            <v>88100</v>
          </cell>
          <cell r="E67">
            <v>88100</v>
          </cell>
          <cell r="F67">
            <v>254000</v>
          </cell>
        </row>
        <row r="68">
          <cell r="A68" t="str">
            <v>Arbeidsgiveravgift</v>
          </cell>
          <cell r="C68">
            <v>15500</v>
          </cell>
          <cell r="D68">
            <v>0</v>
          </cell>
          <cell r="E68">
            <v>19800</v>
          </cell>
          <cell r="F68">
            <v>35300</v>
          </cell>
        </row>
        <row r="69">
          <cell r="A69" t="str">
            <v>Reklame- og salgskostnader</v>
          </cell>
          <cell r="C69">
            <v>15000</v>
          </cell>
          <cell r="D69">
            <v>20000</v>
          </cell>
          <cell r="E69">
            <v>30000</v>
          </cell>
          <cell r="F69">
            <v>65000</v>
          </cell>
        </row>
        <row r="70">
          <cell r="A70" t="str">
            <v>Andre driftskostnader</v>
          </cell>
          <cell r="C70">
            <v>74700</v>
          </cell>
          <cell r="D70">
            <v>80000</v>
          </cell>
          <cell r="E70">
            <v>90700</v>
          </cell>
          <cell r="F70">
            <v>245400</v>
          </cell>
        </row>
        <row r="71">
          <cell r="A71" t="str">
            <v>Skatt</v>
          </cell>
          <cell r="C71">
            <v>0</v>
          </cell>
          <cell r="D71">
            <v>10000</v>
          </cell>
          <cell r="E71">
            <v>0</v>
          </cell>
          <cell r="F71">
            <v>10000</v>
          </cell>
        </row>
        <row r="72">
          <cell r="A72" t="str">
            <v>Renter og avdrag</v>
          </cell>
          <cell r="C72">
            <v>0</v>
          </cell>
          <cell r="D72">
            <v>0</v>
          </cell>
          <cell r="E72">
            <v>53000</v>
          </cell>
          <cell r="F72">
            <v>53000</v>
          </cell>
        </row>
        <row r="73">
          <cell r="A73" t="str">
            <v>Merverdiavgift</v>
          </cell>
          <cell r="C73">
            <v>0</v>
          </cell>
          <cell r="D73">
            <v>86500</v>
          </cell>
          <cell r="E73">
            <v>0</v>
          </cell>
          <cell r="F73">
            <v>86500</v>
          </cell>
        </row>
        <row r="74">
          <cell r="A74" t="str">
            <v>Sum utbetalinger</v>
          </cell>
          <cell r="C74">
            <v>693000</v>
          </cell>
          <cell r="D74">
            <v>745400</v>
          </cell>
          <cell r="E74">
            <v>884500</v>
          </cell>
          <cell r="F74">
            <v>2322900</v>
          </cell>
        </row>
        <row r="75">
          <cell r="A75" t="str">
            <v>Innbetalinger - utbetalinger</v>
          </cell>
          <cell r="C75">
            <v>46400</v>
          </cell>
          <cell r="D75">
            <v>-43400</v>
          </cell>
          <cell r="E75">
            <v>-28900</v>
          </cell>
          <cell r="F75">
            <v>-25900</v>
          </cell>
        </row>
        <row r="76">
          <cell r="A76" t="str">
            <v>Likviditetsreserve IB (legges inn her)==&gt;</v>
          </cell>
          <cell r="C76">
            <v>90000</v>
          </cell>
          <cell r="D76">
            <v>136400</v>
          </cell>
          <cell r="E76">
            <v>93000</v>
          </cell>
          <cell r="F76">
            <v>90000</v>
          </cell>
        </row>
        <row r="77">
          <cell r="A77" t="str">
            <v>Likviditetsreserve UB</v>
          </cell>
          <cell r="C77">
            <v>136400</v>
          </cell>
          <cell r="D77">
            <v>93000</v>
          </cell>
          <cell r="E77">
            <v>64100</v>
          </cell>
          <cell r="F77">
            <v>64100</v>
          </cell>
        </row>
        <row r="80">
          <cell r="A80" t="str">
            <v>BUDSJETTSIMULERING</v>
          </cell>
        </row>
        <row r="81">
          <cell r="G81" t="str">
            <v xml:space="preserve"> </v>
          </cell>
        </row>
        <row r="82">
          <cell r="A82" t="str">
            <v>Budsjettforutsetninger:</v>
          </cell>
          <cell r="D82" t="str">
            <v xml:space="preserve">  </v>
          </cell>
        </row>
        <row r="83">
          <cell r="B83" t="str">
            <v>Opprinnelige</v>
          </cell>
          <cell r="C83" t="str">
            <v>Simulerte</v>
          </cell>
          <cell r="F83" t="str">
            <v>Opprinnelige</v>
          </cell>
          <cell r="G83" t="str">
            <v>Opprinnelige</v>
          </cell>
        </row>
        <row r="84">
          <cell r="A84" t="str">
            <v>Varesalg:</v>
          </cell>
          <cell r="B84" t="str">
            <v>tall</v>
          </cell>
          <cell r="C84" t="str">
            <v>tall</v>
          </cell>
          <cell r="D84" t="str">
            <v xml:space="preserve"> Nøkkeltall:</v>
          </cell>
          <cell r="F84" t="str">
            <v>tall</v>
          </cell>
          <cell r="G84" t="str">
            <v>tall</v>
          </cell>
        </row>
        <row r="85">
          <cell r="A85" t="str">
            <v xml:space="preserve">Andel kontantsalg </v>
          </cell>
          <cell r="B85">
            <v>0</v>
          </cell>
          <cell r="C85">
            <v>0</v>
          </cell>
          <cell r="D85" t="str">
            <v xml:space="preserve">    Likviditetsreserve UB</v>
          </cell>
          <cell r="G85">
            <v>64100</v>
          </cell>
        </row>
        <row r="86">
          <cell r="A86" t="str">
            <v>Andel kredittsalg</v>
          </cell>
          <cell r="B86">
            <v>1</v>
          </cell>
          <cell r="C86">
            <v>1</v>
          </cell>
          <cell r="D86" t="str">
            <v xml:space="preserve">          "              "  i prosent *)</v>
          </cell>
          <cell r="G86" t="str">
            <v>?</v>
          </cell>
        </row>
        <row r="87">
          <cell r="A87" t="str">
            <v>Kredittid</v>
          </cell>
          <cell r="B87">
            <v>20</v>
          </cell>
          <cell r="C87">
            <v>0</v>
          </cell>
        </row>
        <row r="89">
          <cell r="A89" t="str">
            <v>Varekjøp:</v>
          </cell>
          <cell r="D89" t="str">
            <v>*) Likviditetsreserven regnes i prosent av budsjetterte driftsinntekter</v>
          </cell>
        </row>
        <row r="90">
          <cell r="A90" t="str">
            <v>Andel kontantkjøp</v>
          </cell>
          <cell r="B90">
            <v>0</v>
          </cell>
          <cell r="C90">
            <v>0</v>
          </cell>
          <cell r="D90" t="str">
            <v xml:space="preserve">   for neste år. Driftsinntektene kan du taste inn her: </v>
          </cell>
          <cell r="G90">
            <v>0</v>
          </cell>
        </row>
        <row r="91">
          <cell r="A91" t="str">
            <v>Andel kredittkjøp</v>
          </cell>
          <cell r="B91">
            <v>1</v>
          </cell>
          <cell r="C91">
            <v>1</v>
          </cell>
        </row>
        <row r="92">
          <cell r="A92" t="str">
            <v>Kredittid</v>
          </cell>
          <cell r="B92">
            <v>30</v>
          </cell>
          <cell r="C92">
            <v>0</v>
          </cell>
        </row>
        <row r="181">
          <cell r="C181">
            <v>2</v>
          </cell>
        </row>
        <row r="196">
          <cell r="A196" t="str">
            <v>Navn/oppg.nr.</v>
          </cell>
          <cell r="B196" t="str">
            <v>?</v>
          </cell>
        </row>
        <row r="197">
          <cell r="A197" t="str">
            <v xml:space="preserve">NB! Bruk modellens menyknapp for utskrift!                                          </v>
          </cell>
        </row>
      </sheetData>
      <sheetData sheetId="2">
        <row r="2">
          <cell r="A2" t="str">
            <v>Navn/Oppgave nr.:</v>
          </cell>
          <cell r="B2" t="str">
            <v>?</v>
          </cell>
        </row>
        <row r="4">
          <cell r="B4" t="str">
            <v>Budsjett</v>
          </cell>
          <cell r="D4" t="str">
            <v>Regnskap</v>
          </cell>
          <cell r="F4" t="str">
            <v>Avvik</v>
          </cell>
        </row>
        <row r="5">
          <cell r="C5" t="str">
            <v>Prosent av sum</v>
          </cell>
          <cell r="E5" t="str">
            <v>Prosent av sum</v>
          </cell>
          <cell r="G5" t="str">
            <v xml:space="preserve">Prosent av </v>
          </cell>
        </row>
        <row r="6">
          <cell r="B6" t="str">
            <v>Kroner</v>
          </cell>
          <cell r="C6" t="str">
            <v>driftsinntekter</v>
          </cell>
          <cell r="D6" t="str">
            <v>Kroner</v>
          </cell>
          <cell r="E6" t="str">
            <v>driftsinntekter</v>
          </cell>
          <cell r="F6" t="str">
            <v>Kroner</v>
          </cell>
          <cell r="G6" t="str">
            <v>budsjett</v>
          </cell>
        </row>
        <row r="7">
          <cell r="A7" t="str">
            <v>Salgsinntekter</v>
          </cell>
          <cell r="B7">
            <v>0</v>
          </cell>
          <cell r="C7" t="str">
            <v/>
          </cell>
          <cell r="D7">
            <v>0</v>
          </cell>
          <cell r="E7" t="str">
            <v/>
          </cell>
          <cell r="F7">
            <v>0</v>
          </cell>
          <cell r="G7" t="str">
            <v/>
          </cell>
        </row>
        <row r="8">
          <cell r="A8" t="str">
            <v>Andre driftsinntekter</v>
          </cell>
          <cell r="B8">
            <v>0</v>
          </cell>
          <cell r="C8" t="str">
            <v/>
          </cell>
          <cell r="D8">
            <v>0</v>
          </cell>
          <cell r="E8" t="str">
            <v/>
          </cell>
          <cell r="F8">
            <v>0</v>
          </cell>
          <cell r="G8" t="str">
            <v/>
          </cell>
        </row>
        <row r="9">
          <cell r="A9" t="str">
            <v>-</v>
          </cell>
          <cell r="B9">
            <v>0</v>
          </cell>
          <cell r="C9" t="str">
            <v/>
          </cell>
          <cell r="D9">
            <v>0</v>
          </cell>
          <cell r="E9" t="str">
            <v/>
          </cell>
          <cell r="F9">
            <v>0</v>
          </cell>
          <cell r="G9" t="str">
            <v/>
          </cell>
        </row>
        <row r="10">
          <cell r="A10" t="str">
            <v>Sum driftsinntekter</v>
          </cell>
          <cell r="B10">
            <v>0</v>
          </cell>
          <cell r="C10" t="str">
            <v/>
          </cell>
          <cell r="D10">
            <v>0</v>
          </cell>
          <cell r="E10" t="str">
            <v/>
          </cell>
          <cell r="F10">
            <v>0</v>
          </cell>
          <cell r="G10" t="str">
            <v/>
          </cell>
        </row>
        <row r="11">
          <cell r="A11" t="str">
            <v>-</v>
          </cell>
          <cell r="B11">
            <v>0</v>
          </cell>
          <cell r="C11" t="str">
            <v/>
          </cell>
          <cell r="D11">
            <v>0</v>
          </cell>
          <cell r="E11" t="str">
            <v/>
          </cell>
          <cell r="F11">
            <v>0</v>
          </cell>
          <cell r="G11" t="str">
            <v/>
          </cell>
        </row>
        <row r="12">
          <cell r="A12" t="str">
            <v>-</v>
          </cell>
          <cell r="B12">
            <v>0</v>
          </cell>
          <cell r="C12" t="str">
            <v/>
          </cell>
          <cell r="D12">
            <v>0</v>
          </cell>
          <cell r="E12" t="str">
            <v/>
          </cell>
          <cell r="F12">
            <v>0</v>
          </cell>
          <cell r="G12" t="str">
            <v/>
          </cell>
        </row>
        <row r="13">
          <cell r="A13" t="str">
            <v>-</v>
          </cell>
          <cell r="B13">
            <v>0</v>
          </cell>
          <cell r="C13" t="str">
            <v/>
          </cell>
          <cell r="D13">
            <v>0</v>
          </cell>
          <cell r="E13" t="str">
            <v/>
          </cell>
          <cell r="F13">
            <v>0</v>
          </cell>
          <cell r="G13" t="str">
            <v/>
          </cell>
        </row>
        <row r="14">
          <cell r="A14" t="str">
            <v>-</v>
          </cell>
          <cell r="B14">
            <v>0</v>
          </cell>
          <cell r="C14" t="str">
            <v/>
          </cell>
          <cell r="D14">
            <v>0</v>
          </cell>
          <cell r="E14" t="str">
            <v/>
          </cell>
          <cell r="F14">
            <v>0</v>
          </cell>
          <cell r="G14" t="str">
            <v/>
          </cell>
        </row>
        <row r="15">
          <cell r="A15" t="str">
            <v>-</v>
          </cell>
          <cell r="B15">
            <v>0</v>
          </cell>
          <cell r="C15" t="str">
            <v/>
          </cell>
          <cell r="D15">
            <v>0</v>
          </cell>
          <cell r="E15" t="str">
            <v/>
          </cell>
          <cell r="F15">
            <v>0</v>
          </cell>
          <cell r="G15" t="str">
            <v/>
          </cell>
        </row>
        <row r="16">
          <cell r="A16" t="str">
            <v>-</v>
          </cell>
          <cell r="B16">
            <v>0</v>
          </cell>
          <cell r="C16" t="str">
            <v/>
          </cell>
          <cell r="D16">
            <v>0</v>
          </cell>
          <cell r="E16" t="str">
            <v/>
          </cell>
          <cell r="F16">
            <v>0</v>
          </cell>
          <cell r="G16" t="str">
            <v/>
          </cell>
        </row>
        <row r="17">
          <cell r="A17" t="str">
            <v>Sum driftskostnader</v>
          </cell>
          <cell r="B17">
            <v>0</v>
          </cell>
          <cell r="C17" t="str">
            <v/>
          </cell>
          <cell r="D17">
            <v>0</v>
          </cell>
          <cell r="E17" t="str">
            <v/>
          </cell>
          <cell r="F17">
            <v>0</v>
          </cell>
          <cell r="G17" t="str">
            <v/>
          </cell>
        </row>
        <row r="18">
          <cell r="A18" t="str">
            <v>Driftsresultat</v>
          </cell>
          <cell r="B18">
            <v>0</v>
          </cell>
          <cell r="C18" t="str">
            <v/>
          </cell>
          <cell r="D18">
            <v>0</v>
          </cell>
          <cell r="E18" t="str">
            <v/>
          </cell>
          <cell r="F18">
            <v>0</v>
          </cell>
          <cell r="G18" t="str">
            <v/>
          </cell>
        </row>
        <row r="19">
          <cell r="A19" t="str">
            <v>Renteinntekter</v>
          </cell>
          <cell r="B19">
            <v>0</v>
          </cell>
          <cell r="C19" t="str">
            <v/>
          </cell>
          <cell r="D19">
            <v>0</v>
          </cell>
          <cell r="E19" t="str">
            <v/>
          </cell>
          <cell r="F19">
            <v>0</v>
          </cell>
          <cell r="G19" t="str">
            <v/>
          </cell>
        </row>
        <row r="20">
          <cell r="A20" t="str">
            <v>Rentekostnader</v>
          </cell>
          <cell r="B20">
            <v>0</v>
          </cell>
          <cell r="C20" t="str">
            <v/>
          </cell>
          <cell r="D20">
            <v>0</v>
          </cell>
          <cell r="E20" t="str">
            <v/>
          </cell>
          <cell r="F20">
            <v>0</v>
          </cell>
          <cell r="G20" t="str">
            <v/>
          </cell>
        </row>
        <row r="21">
          <cell r="A21" t="str">
            <v>Resultat før skattekostnad</v>
          </cell>
          <cell r="B21">
            <v>0</v>
          </cell>
          <cell r="C21" t="str">
            <v/>
          </cell>
          <cell r="D21">
            <v>0</v>
          </cell>
          <cell r="E21" t="str">
            <v/>
          </cell>
          <cell r="F21">
            <v>0</v>
          </cell>
          <cell r="G21" t="str">
            <v/>
          </cell>
        </row>
        <row r="22">
          <cell r="A22" t="str">
            <v>Skattekostnad</v>
          </cell>
          <cell r="B22">
            <v>0</v>
          </cell>
          <cell r="C22" t="str">
            <v/>
          </cell>
          <cell r="D22">
            <v>0</v>
          </cell>
          <cell r="E22" t="str">
            <v/>
          </cell>
          <cell r="F22">
            <v>0</v>
          </cell>
          <cell r="G22" t="str">
            <v/>
          </cell>
        </row>
        <row r="23">
          <cell r="A23" t="str">
            <v>Årsresultat</v>
          </cell>
          <cell r="B23">
            <v>0</v>
          </cell>
          <cell r="C23" t="str">
            <v/>
          </cell>
          <cell r="D23">
            <v>0</v>
          </cell>
          <cell r="E23" t="str">
            <v/>
          </cell>
          <cell r="F23">
            <v>0</v>
          </cell>
          <cell r="G23" t="str">
            <v/>
          </cell>
        </row>
        <row r="200">
          <cell r="A200" t="str">
            <v>Navn/oppg.nr.</v>
          </cell>
          <cell r="B200" t="str">
            <v>?</v>
          </cell>
        </row>
        <row r="201">
          <cell r="A201" t="str">
            <v xml:space="preserve">NB! Bruk modellens menyknapp for utskrift!                                        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BUDSJETT"/>
      <sheetName val="LIKVIDITETSBUDSJETT"/>
      <sheetName val="BUDSJETTKONTROLL"/>
    </sheetNames>
    <sheetDataSet>
      <sheetData sheetId="0">
        <row r="2">
          <cell r="A2" t="str">
            <v>Navn/Oppgave nr:</v>
          </cell>
          <cell r="B2" t="str">
            <v>9.20</v>
          </cell>
        </row>
        <row r="4">
          <cell r="B4" t="str">
            <v>Årsregnskap</v>
          </cell>
          <cell r="C4">
            <v>2008</v>
          </cell>
          <cell r="D4" t="str">
            <v>Endringer</v>
          </cell>
          <cell r="F4" t="str">
            <v>Resultatbudsjett</v>
          </cell>
          <cell r="G4">
            <v>2009</v>
          </cell>
        </row>
        <row r="5">
          <cell r="C5" t="str">
            <v>Prosent av sum</v>
          </cell>
          <cell r="G5" t="str">
            <v>Prosent av sum</v>
          </cell>
        </row>
        <row r="6">
          <cell r="B6" t="str">
            <v>Kroner</v>
          </cell>
          <cell r="C6" t="str">
            <v>driftsinntekter</v>
          </cell>
          <cell r="D6" t="str">
            <v>Kroner</v>
          </cell>
          <cell r="E6" t="str">
            <v>Prosent</v>
          </cell>
          <cell r="F6" t="str">
            <v>Kroner</v>
          </cell>
          <cell r="G6" t="str">
            <v>driftsinntekter</v>
          </cell>
        </row>
        <row r="7">
          <cell r="A7" t="str">
            <v>Salgsinntekter</v>
          </cell>
          <cell r="B7">
            <v>6584800</v>
          </cell>
          <cell r="C7">
            <v>1</v>
          </cell>
          <cell r="E7">
            <v>-0.05</v>
          </cell>
          <cell r="F7">
            <v>6255600</v>
          </cell>
          <cell r="G7">
            <v>1</v>
          </cell>
        </row>
        <row r="8">
          <cell r="A8" t="str">
            <v>Andre driftsinntekter</v>
          </cell>
          <cell r="B8">
            <v>0</v>
          </cell>
          <cell r="C8">
            <v>0</v>
          </cell>
          <cell r="F8">
            <v>0</v>
          </cell>
          <cell r="G8">
            <v>0</v>
          </cell>
        </row>
        <row r="9">
          <cell r="A9" t="str">
            <v>-</v>
          </cell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A10" t="str">
            <v>Sum driftsinntekter</v>
          </cell>
          <cell r="B10">
            <v>6584800</v>
          </cell>
          <cell r="C10">
            <v>1</v>
          </cell>
          <cell r="F10">
            <v>6255600</v>
          </cell>
          <cell r="G10">
            <v>1</v>
          </cell>
        </row>
        <row r="11">
          <cell r="A11" t="str">
            <v>Varekostnad</v>
          </cell>
          <cell r="B11">
            <v>4730700</v>
          </cell>
          <cell r="C11">
            <v>0.71842728708540882</v>
          </cell>
          <cell r="D11">
            <v>-164165.30369465641</v>
          </cell>
          <cell r="F11">
            <v>4566500</v>
          </cell>
          <cell r="G11">
            <v>0.72998593260438649</v>
          </cell>
        </row>
        <row r="12">
          <cell r="A12" t="str">
            <v>Lønn</v>
          </cell>
          <cell r="B12">
            <v>566500</v>
          </cell>
          <cell r="C12">
            <v>8.6031466407483909E-2</v>
          </cell>
          <cell r="E12">
            <v>0.05</v>
          </cell>
          <cell r="F12">
            <v>594800</v>
          </cell>
          <cell r="G12">
            <v>9.508280580599783E-2</v>
          </cell>
        </row>
        <row r="13">
          <cell r="A13" t="str">
            <v>Ferielønn</v>
          </cell>
          <cell r="B13">
            <v>57800</v>
          </cell>
          <cell r="C13">
            <v>8.7777912768800866E-3</v>
          </cell>
          <cell r="D13">
            <v>10180</v>
          </cell>
          <cell r="F13">
            <v>68000</v>
          </cell>
          <cell r="G13">
            <v>1.087026024681885E-2</v>
          </cell>
        </row>
        <row r="14">
          <cell r="A14" t="str">
            <v>Arbeidsgiveravgift</v>
          </cell>
          <cell r="B14">
            <v>88000</v>
          </cell>
          <cell r="C14">
            <v>1.3364111286599442E-2</v>
          </cell>
          <cell r="D14">
            <v>1462</v>
          </cell>
          <cell r="F14">
            <v>89500</v>
          </cell>
          <cell r="G14">
            <v>1.4307180766033633E-2</v>
          </cell>
        </row>
        <row r="15">
          <cell r="A15" t="str">
            <v>Husleie</v>
          </cell>
          <cell r="B15">
            <v>162000</v>
          </cell>
          <cell r="C15">
            <v>2.46021139594217E-2</v>
          </cell>
          <cell r="D15">
            <v>9600</v>
          </cell>
          <cell r="F15">
            <v>171600</v>
          </cell>
          <cell r="G15">
            <v>2.7431421446384038E-2</v>
          </cell>
        </row>
        <row r="16">
          <cell r="A16" t="str">
            <v>Bilkostnader</v>
          </cell>
          <cell r="B16">
            <v>96200</v>
          </cell>
          <cell r="C16">
            <v>1.4609403474668934E-2</v>
          </cell>
          <cell r="D16">
            <v>3800</v>
          </cell>
          <cell r="F16">
            <v>100000</v>
          </cell>
          <cell r="G16">
            <v>1.5985676833557134E-2</v>
          </cell>
        </row>
        <row r="17">
          <cell r="A17" t="str">
            <v>Reklame og salgskostn.</v>
          </cell>
          <cell r="B17">
            <v>63900</v>
          </cell>
          <cell r="C17">
            <v>9.7041671728830027E-3</v>
          </cell>
          <cell r="E17">
            <v>0.05</v>
          </cell>
          <cell r="F17">
            <v>67100</v>
          </cell>
          <cell r="G17">
            <v>1.0726389155316837E-2</v>
          </cell>
        </row>
        <row r="18">
          <cell r="A18" t="str">
            <v>Andre driftskostnader</v>
          </cell>
          <cell r="B18">
            <v>142100</v>
          </cell>
          <cell r="C18">
            <v>2.1580002429838416E-2</v>
          </cell>
          <cell r="E18">
            <v>0.05</v>
          </cell>
          <cell r="F18">
            <v>149200</v>
          </cell>
          <cell r="G18">
            <v>2.3850629835667242E-2</v>
          </cell>
        </row>
        <row r="19">
          <cell r="A19" t="str">
            <v>Avskrivninger</v>
          </cell>
          <cell r="B19">
            <v>118600</v>
          </cell>
          <cell r="C19">
            <v>1.8011177256712429E-2</v>
          </cell>
          <cell r="F19">
            <v>118600</v>
          </cell>
          <cell r="G19">
            <v>1.895901272459876E-2</v>
          </cell>
        </row>
        <row r="20">
          <cell r="A20" t="str">
            <v>Sum driftskostnader</v>
          </cell>
          <cell r="B20">
            <v>6025800</v>
          </cell>
          <cell r="C20">
            <v>0.91510752034989673</v>
          </cell>
          <cell r="F20">
            <v>5925300</v>
          </cell>
          <cell r="G20">
            <v>0.94719930941876074</v>
          </cell>
        </row>
        <row r="21">
          <cell r="A21" t="str">
            <v>Driftsresultat</v>
          </cell>
          <cell r="B21">
            <v>559000</v>
          </cell>
          <cell r="C21">
            <v>8.489247965010327E-2</v>
          </cell>
          <cell r="F21">
            <v>330300</v>
          </cell>
          <cell r="G21">
            <v>5.2800690581239207E-2</v>
          </cell>
        </row>
        <row r="22">
          <cell r="A22" t="str">
            <v>Renteinntekter</v>
          </cell>
          <cell r="B22">
            <v>0</v>
          </cell>
          <cell r="C22">
            <v>0</v>
          </cell>
          <cell r="F22">
            <v>0</v>
          </cell>
          <cell r="G22">
            <v>0</v>
          </cell>
        </row>
        <row r="23">
          <cell r="A23" t="str">
            <v>Rentekostnader</v>
          </cell>
          <cell r="B23">
            <v>73600</v>
          </cell>
          <cell r="C23">
            <v>1.1177256712428623E-2</v>
          </cell>
          <cell r="D23">
            <v>-8600</v>
          </cell>
          <cell r="F23">
            <v>65000</v>
          </cell>
          <cell r="G23">
            <v>1.0390689941812137E-2</v>
          </cell>
        </row>
        <row r="24">
          <cell r="A24" t="str">
            <v>Resultat før skattekostnad</v>
          </cell>
          <cell r="B24">
            <v>485400</v>
          </cell>
          <cell r="C24">
            <v>7.3715222937674643E-2</v>
          </cell>
          <cell r="F24">
            <v>265300</v>
          </cell>
          <cell r="G24">
            <v>4.241000063942707E-2</v>
          </cell>
        </row>
        <row r="25">
          <cell r="A25" t="str">
            <v>Skattekostnad</v>
          </cell>
          <cell r="B25">
            <v>0</v>
          </cell>
          <cell r="C25">
            <v>0</v>
          </cell>
          <cell r="F25">
            <v>0</v>
          </cell>
          <cell r="G25">
            <v>0</v>
          </cell>
        </row>
        <row r="26">
          <cell r="A26" t="str">
            <v>Årsresultat</v>
          </cell>
          <cell r="B26">
            <v>485400</v>
          </cell>
          <cell r="C26">
            <v>7.3715222937674643E-2</v>
          </cell>
          <cell r="F26">
            <v>265300</v>
          </cell>
          <cell r="G26">
            <v>4.241000063942707E-2</v>
          </cell>
        </row>
        <row r="30">
          <cell r="A30" t="str">
            <v>PROSENTFORDELINGSTABELL</v>
          </cell>
        </row>
        <row r="31">
          <cell r="B31" t="str">
            <v>Januar</v>
          </cell>
          <cell r="C31" t="str">
            <v>Februar</v>
          </cell>
          <cell r="D31" t="str">
            <v>Mars</v>
          </cell>
          <cell r="E31" t="str">
            <v>Kvartalet</v>
          </cell>
        </row>
        <row r="32">
          <cell r="A32" t="str">
            <v>Salgsinntekter</v>
          </cell>
          <cell r="B32">
            <v>0.08</v>
          </cell>
          <cell r="C32">
            <v>7.2999999999999995E-2</v>
          </cell>
          <cell r="D32">
            <v>8.6999999999999994E-2</v>
          </cell>
          <cell r="E32">
            <v>0.24</v>
          </cell>
        </row>
        <row r="33">
          <cell r="A33" t="str">
            <v>Andre driftsinntekter</v>
          </cell>
          <cell r="B33">
            <v>8.3333333333333329E-2</v>
          </cell>
          <cell r="C33">
            <v>8.3333333333333329E-2</v>
          </cell>
          <cell r="D33">
            <v>8.3333333333333329E-2</v>
          </cell>
          <cell r="E33">
            <v>0.25</v>
          </cell>
        </row>
        <row r="34">
          <cell r="A34" t="str">
            <v>-</v>
          </cell>
          <cell r="B34">
            <v>8.3333333333333329E-2</v>
          </cell>
          <cell r="C34">
            <v>8.3333333333333329E-2</v>
          </cell>
          <cell r="D34">
            <v>8.3333333333333329E-2</v>
          </cell>
          <cell r="E34">
            <v>0.25</v>
          </cell>
        </row>
        <row r="35">
          <cell r="A35" t="str">
            <v>Varekostnad</v>
          </cell>
          <cell r="B35">
            <v>0.08</v>
          </cell>
          <cell r="C35">
            <v>7.2999999999999995E-2</v>
          </cell>
          <cell r="D35">
            <v>8.6999999999999994E-2</v>
          </cell>
          <cell r="E35">
            <v>0.24</v>
          </cell>
        </row>
        <row r="36">
          <cell r="A36" t="str">
            <v>Lønn</v>
          </cell>
          <cell r="B36">
            <v>8.5000000000000006E-2</v>
          </cell>
          <cell r="C36">
            <v>8.5000000000000006E-2</v>
          </cell>
          <cell r="D36">
            <v>8.5000000000000006E-2</v>
          </cell>
          <cell r="E36">
            <v>0.255</v>
          </cell>
        </row>
        <row r="37">
          <cell r="A37" t="str">
            <v>Ferielønn</v>
          </cell>
          <cell r="B37">
            <v>8.5000000000000006E-2</v>
          </cell>
          <cell r="C37">
            <v>8.5000000000000006E-2</v>
          </cell>
          <cell r="D37">
            <v>8.5000000000000006E-2</v>
          </cell>
          <cell r="E37">
            <v>0.255</v>
          </cell>
        </row>
        <row r="38">
          <cell r="A38" t="str">
            <v>Arbeidsgiveravgift</v>
          </cell>
          <cell r="B38">
            <v>8.5000000000000006E-2</v>
          </cell>
          <cell r="C38">
            <v>8.5000000000000006E-2</v>
          </cell>
          <cell r="D38">
            <v>8.5000000000000006E-2</v>
          </cell>
          <cell r="E38">
            <v>0.255</v>
          </cell>
        </row>
        <row r="39">
          <cell r="A39" t="str">
            <v>Husleie</v>
          </cell>
          <cell r="B39">
            <v>8.3333333333333329E-2</v>
          </cell>
          <cell r="C39">
            <v>8.3333333333333329E-2</v>
          </cell>
          <cell r="D39">
            <v>8.3333333333333329E-2</v>
          </cell>
          <cell r="E39">
            <v>0.25</v>
          </cell>
        </row>
        <row r="40">
          <cell r="A40" t="str">
            <v>Bilkostnader</v>
          </cell>
          <cell r="B40">
            <v>8.3333333333333329E-2</v>
          </cell>
          <cell r="C40">
            <v>8.3333333333333329E-2</v>
          </cell>
          <cell r="D40">
            <v>8.3333333333333329E-2</v>
          </cell>
          <cell r="E40">
            <v>0.25</v>
          </cell>
        </row>
        <row r="41">
          <cell r="A41" t="str">
            <v>Reklame og salgskostn.</v>
          </cell>
          <cell r="B41">
            <v>0.06</v>
          </cell>
          <cell r="C41">
            <v>0.06</v>
          </cell>
          <cell r="D41">
            <v>0.1</v>
          </cell>
          <cell r="E41">
            <v>0.22</v>
          </cell>
        </row>
        <row r="42">
          <cell r="A42" t="str">
            <v>Andre driftskostnader</v>
          </cell>
          <cell r="B42">
            <v>0.08</v>
          </cell>
          <cell r="C42">
            <v>7.4999999999999997E-2</v>
          </cell>
          <cell r="D42">
            <v>8.5000000000000006E-2</v>
          </cell>
          <cell r="E42">
            <v>0.24</v>
          </cell>
        </row>
        <row r="43">
          <cell r="A43" t="str">
            <v>Avskrivninger</v>
          </cell>
          <cell r="B43">
            <v>8.3333333333333329E-2</v>
          </cell>
          <cell r="C43">
            <v>8.3333333333333329E-2</v>
          </cell>
          <cell r="D43">
            <v>8.3333333333333329E-2</v>
          </cell>
          <cell r="E43">
            <v>0.25</v>
          </cell>
        </row>
        <row r="44">
          <cell r="A44" t="str">
            <v>Renteinntekter</v>
          </cell>
          <cell r="B44">
            <v>8.3333333333333329E-2</v>
          </cell>
          <cell r="C44">
            <v>8.3333333333333329E-2</v>
          </cell>
          <cell r="D44">
            <v>8.3333333333333329E-2</v>
          </cell>
          <cell r="E44">
            <v>0.25</v>
          </cell>
        </row>
        <row r="45">
          <cell r="A45" t="str">
            <v>Rentekostnader</v>
          </cell>
          <cell r="B45">
            <v>8.3333333333333329E-2</v>
          </cell>
          <cell r="C45">
            <v>8.3333333333333329E-2</v>
          </cell>
          <cell r="D45">
            <v>8.3333333333333329E-2</v>
          </cell>
          <cell r="E45">
            <v>0.25</v>
          </cell>
        </row>
        <row r="48">
          <cell r="A48" t="str">
            <v>MÅNEDSFORDELT RESULTATBUDSJETT</v>
          </cell>
        </row>
        <row r="49">
          <cell r="B49" t="str">
            <v>Januar</v>
          </cell>
          <cell r="C49" t="str">
            <v>Februar</v>
          </cell>
          <cell r="D49" t="str">
            <v>Mars</v>
          </cell>
          <cell r="E49" t="str">
            <v>Kvartalet</v>
          </cell>
        </row>
        <row r="50">
          <cell r="A50" t="str">
            <v>Salgsinntekter</v>
          </cell>
          <cell r="B50">
            <v>500400</v>
          </cell>
          <cell r="C50">
            <v>456700</v>
          </cell>
          <cell r="D50">
            <v>544200</v>
          </cell>
          <cell r="E50">
            <v>1501300</v>
          </cell>
        </row>
        <row r="51">
          <cell r="A51" t="str">
            <v>Andre driftsinntekter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-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Sum driftsinntekter</v>
          </cell>
          <cell r="B53">
            <v>500400</v>
          </cell>
          <cell r="C53">
            <v>456700</v>
          </cell>
          <cell r="D53">
            <v>544200</v>
          </cell>
          <cell r="E53">
            <v>1501300</v>
          </cell>
        </row>
        <row r="54">
          <cell r="A54" t="str">
            <v>Varekostnad</v>
          </cell>
          <cell r="B54">
            <v>365300</v>
          </cell>
          <cell r="C54">
            <v>333400</v>
          </cell>
          <cell r="D54">
            <v>397300</v>
          </cell>
          <cell r="E54">
            <v>1096000</v>
          </cell>
        </row>
        <row r="55">
          <cell r="A55" t="str">
            <v>Lønn</v>
          </cell>
          <cell r="B55">
            <v>50600</v>
          </cell>
          <cell r="C55">
            <v>50600</v>
          </cell>
          <cell r="D55">
            <v>50600</v>
          </cell>
          <cell r="E55">
            <v>151800</v>
          </cell>
        </row>
        <row r="56">
          <cell r="A56" t="str">
            <v>Ferielønn</v>
          </cell>
          <cell r="B56">
            <v>5800</v>
          </cell>
          <cell r="C56">
            <v>5800</v>
          </cell>
          <cell r="D56">
            <v>5800</v>
          </cell>
          <cell r="E56">
            <v>17400</v>
          </cell>
        </row>
        <row r="57">
          <cell r="A57" t="str">
            <v>Arbeidsgiveravgift</v>
          </cell>
          <cell r="B57">
            <v>7600</v>
          </cell>
          <cell r="C57">
            <v>7600</v>
          </cell>
          <cell r="D57">
            <v>7600</v>
          </cell>
          <cell r="E57">
            <v>22800</v>
          </cell>
        </row>
        <row r="58">
          <cell r="A58" t="str">
            <v>Husleie</v>
          </cell>
          <cell r="B58">
            <v>14300</v>
          </cell>
          <cell r="C58">
            <v>14300</v>
          </cell>
          <cell r="D58">
            <v>14300</v>
          </cell>
          <cell r="E58">
            <v>42900</v>
          </cell>
        </row>
        <row r="59">
          <cell r="A59" t="str">
            <v>Bilkostnader</v>
          </cell>
          <cell r="B59">
            <v>8300</v>
          </cell>
          <cell r="C59">
            <v>8300</v>
          </cell>
          <cell r="D59">
            <v>8300</v>
          </cell>
          <cell r="E59">
            <v>24900</v>
          </cell>
        </row>
        <row r="60">
          <cell r="A60" t="str">
            <v>Reklame og salgskostn.</v>
          </cell>
          <cell r="B60">
            <v>4000</v>
          </cell>
          <cell r="C60">
            <v>4000</v>
          </cell>
          <cell r="D60">
            <v>6700</v>
          </cell>
          <cell r="E60">
            <v>14700</v>
          </cell>
        </row>
        <row r="61">
          <cell r="A61" t="str">
            <v>Andre driftskostnader</v>
          </cell>
          <cell r="B61">
            <v>11900</v>
          </cell>
          <cell r="C61">
            <v>11200</v>
          </cell>
          <cell r="D61">
            <v>12700</v>
          </cell>
          <cell r="E61">
            <v>35800</v>
          </cell>
        </row>
        <row r="62">
          <cell r="A62" t="str">
            <v>Avskrivninger</v>
          </cell>
          <cell r="B62">
            <v>9900</v>
          </cell>
          <cell r="C62">
            <v>9900</v>
          </cell>
          <cell r="D62">
            <v>9900</v>
          </cell>
          <cell r="E62">
            <v>29700</v>
          </cell>
        </row>
        <row r="63">
          <cell r="A63" t="str">
            <v>Sum driftskostnader</v>
          </cell>
          <cell r="B63">
            <v>477700</v>
          </cell>
          <cell r="C63">
            <v>445100</v>
          </cell>
          <cell r="D63">
            <v>513200</v>
          </cell>
          <cell r="E63">
            <v>1436000</v>
          </cell>
        </row>
        <row r="64">
          <cell r="A64" t="str">
            <v>Driftsresultat</v>
          </cell>
          <cell r="B64">
            <v>22700</v>
          </cell>
          <cell r="C64">
            <v>11600</v>
          </cell>
          <cell r="D64">
            <v>31000</v>
          </cell>
          <cell r="E64">
            <v>65300</v>
          </cell>
        </row>
        <row r="65">
          <cell r="A65" t="str">
            <v>Renteinntekter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Rentekostnader</v>
          </cell>
          <cell r="B66">
            <v>5400</v>
          </cell>
          <cell r="C66">
            <v>5400</v>
          </cell>
          <cell r="D66">
            <v>5400</v>
          </cell>
          <cell r="E66">
            <v>16200</v>
          </cell>
        </row>
        <row r="67">
          <cell r="A67" t="str">
            <v>Resultat før skattekostnad</v>
          </cell>
          <cell r="B67">
            <v>17300</v>
          </cell>
          <cell r="C67">
            <v>6200</v>
          </cell>
          <cell r="D67">
            <v>25600</v>
          </cell>
          <cell r="E67">
            <v>49100</v>
          </cell>
        </row>
        <row r="68">
          <cell r="A68" t="str">
            <v>Skattekostnad</v>
          </cell>
          <cell r="E68">
            <v>0</v>
          </cell>
        </row>
        <row r="69">
          <cell r="A69" t="str">
            <v>Resultat</v>
          </cell>
          <cell r="B69">
            <v>17300</v>
          </cell>
          <cell r="C69">
            <v>6200</v>
          </cell>
          <cell r="D69">
            <v>25600</v>
          </cell>
          <cell r="E69">
            <v>49100</v>
          </cell>
        </row>
        <row r="70">
          <cell r="E70" t="str">
            <v>9.20</v>
          </cell>
        </row>
        <row r="209">
          <cell r="A209" t="str">
            <v>Navn/oppg.nr.</v>
          </cell>
          <cell r="B209" t="str">
            <v>9.20</v>
          </cell>
        </row>
        <row r="210">
          <cell r="A210" t="str">
            <v xml:space="preserve">NB! Bruk modellens menyknapp for utskrift!                                          </v>
          </cell>
        </row>
      </sheetData>
      <sheetData sheetId="1">
        <row r="1">
          <cell r="A1" t="str">
            <v>LIKVIDITETSBUDSJETT</v>
          </cell>
        </row>
        <row r="4">
          <cell r="A4" t="str">
            <v>BUDSJETTERTE INNBETALINGER FRA KUNDER</v>
          </cell>
          <cell r="F4" t="str">
            <v>?</v>
          </cell>
        </row>
        <row r="5">
          <cell r="A5" t="str">
            <v>Salgsbudsjett</v>
          </cell>
          <cell r="C5" t="str">
            <v>Januar</v>
          </cell>
          <cell r="D5" t="str">
            <v>Februar</v>
          </cell>
          <cell r="E5" t="str">
            <v>Mars</v>
          </cell>
          <cell r="F5" t="str">
            <v>Kvartalet</v>
          </cell>
        </row>
        <row r="6">
          <cell r="A6" t="str">
            <v>Salgsinntekter</v>
          </cell>
          <cell r="C6">
            <v>625556.25</v>
          </cell>
          <cell r="D6">
            <v>570820</v>
          </cell>
          <cell r="E6">
            <v>680292.5</v>
          </cell>
          <cell r="F6">
            <v>1876668.75</v>
          </cell>
        </row>
        <row r="7">
          <cell r="A7" t="str">
            <v xml:space="preserve"> + merverdiavgift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= Salg med merverdiavgift</v>
          </cell>
          <cell r="C8">
            <v>625556.25</v>
          </cell>
          <cell r="D8">
            <v>570820</v>
          </cell>
          <cell r="E8">
            <v>680292.5</v>
          </cell>
          <cell r="F8">
            <v>1876668.75</v>
          </cell>
        </row>
        <row r="9">
          <cell r="A9" t="str">
            <v xml:space="preserve">   Kontantsalg</v>
          </cell>
          <cell r="B9">
            <v>0.1</v>
          </cell>
          <cell r="C9">
            <v>62600</v>
          </cell>
          <cell r="D9">
            <v>57100</v>
          </cell>
          <cell r="E9">
            <v>68000</v>
          </cell>
          <cell r="F9">
            <v>187700</v>
          </cell>
        </row>
        <row r="10">
          <cell r="A10" t="str">
            <v xml:space="preserve">   Kredittsalg</v>
          </cell>
          <cell r="B10">
            <v>0.9</v>
          </cell>
          <cell r="C10">
            <v>563000</v>
          </cell>
          <cell r="D10">
            <v>513700</v>
          </cell>
          <cell r="E10">
            <v>612300</v>
          </cell>
          <cell r="F10">
            <v>1689000</v>
          </cell>
        </row>
        <row r="12">
          <cell r="A12" t="str">
            <v>Kredittid i dager</v>
          </cell>
          <cell r="B12">
            <v>20</v>
          </cell>
          <cell r="C12" t="str">
            <v>Innbetales i</v>
          </cell>
        </row>
        <row r="13">
          <cell r="B13" t="str">
            <v>Kredittsalg</v>
          </cell>
          <cell r="C13" t="str">
            <v>Januar</v>
          </cell>
          <cell r="D13" t="str">
            <v>Februar</v>
          </cell>
          <cell r="E13" t="str">
            <v>Mars</v>
          </cell>
          <cell r="F13" t="str">
            <v>Kvartalet</v>
          </cell>
        </row>
        <row r="14">
          <cell r="A14" t="str">
            <v>IB kunder</v>
          </cell>
          <cell r="B14">
            <v>323100</v>
          </cell>
          <cell r="C14">
            <v>323100</v>
          </cell>
          <cell r="D14">
            <v>0</v>
          </cell>
          <cell r="E14">
            <v>0</v>
          </cell>
          <cell r="F14">
            <v>323100</v>
          </cell>
        </row>
        <row r="15">
          <cell r="A15" t="str">
            <v>Januar</v>
          </cell>
          <cell r="B15">
            <v>563000</v>
          </cell>
          <cell r="C15">
            <v>187700</v>
          </cell>
          <cell r="D15">
            <v>375300</v>
          </cell>
          <cell r="E15">
            <v>0</v>
          </cell>
          <cell r="F15">
            <v>563000</v>
          </cell>
        </row>
        <row r="16">
          <cell r="A16" t="str">
            <v>Februar</v>
          </cell>
          <cell r="B16">
            <v>513700</v>
          </cell>
          <cell r="D16">
            <v>171200</v>
          </cell>
          <cell r="E16">
            <v>342500</v>
          </cell>
          <cell r="F16">
            <v>513700</v>
          </cell>
        </row>
        <row r="17">
          <cell r="A17" t="str">
            <v>Mars</v>
          </cell>
          <cell r="B17">
            <v>612300</v>
          </cell>
          <cell r="E17">
            <v>204100</v>
          </cell>
          <cell r="F17">
            <v>204100</v>
          </cell>
        </row>
        <row r="18">
          <cell r="A18" t="str">
            <v>Innbetalinger fra kredittsalget</v>
          </cell>
          <cell r="C18">
            <v>510800</v>
          </cell>
          <cell r="D18">
            <v>546500</v>
          </cell>
          <cell r="E18">
            <v>546600</v>
          </cell>
          <cell r="F18">
            <v>1603900</v>
          </cell>
        </row>
        <row r="19">
          <cell r="A19" t="str">
            <v>Kontantsalg</v>
          </cell>
          <cell r="C19">
            <v>62600</v>
          </cell>
          <cell r="D19">
            <v>57100</v>
          </cell>
          <cell r="E19">
            <v>68000</v>
          </cell>
          <cell r="F19">
            <v>187700</v>
          </cell>
        </row>
        <row r="20">
          <cell r="A20" t="str">
            <v>Sum innbetalinger</v>
          </cell>
          <cell r="C20">
            <v>573400</v>
          </cell>
          <cell r="D20">
            <v>603600</v>
          </cell>
          <cell r="E20">
            <v>614600</v>
          </cell>
          <cell r="F20">
            <v>1791600</v>
          </cell>
        </row>
        <row r="30">
          <cell r="A30" t="str">
            <v>BUDSJETTERTE UTBETALINGER TIL VARELEVERANDØRER</v>
          </cell>
        </row>
        <row r="31">
          <cell r="C31" t="str">
            <v>Januar</v>
          </cell>
          <cell r="D31" t="str">
            <v>Februar</v>
          </cell>
          <cell r="E31" t="str">
            <v>Mars</v>
          </cell>
          <cell r="F31" t="str">
            <v>Kvartalet</v>
          </cell>
        </row>
        <row r="32">
          <cell r="A32" t="str">
            <v>= Varekostnad</v>
          </cell>
          <cell r="C32">
            <v>365323</v>
          </cell>
          <cell r="D32">
            <v>333357</v>
          </cell>
          <cell r="E32">
            <v>397289</v>
          </cell>
          <cell r="F32">
            <v>1095969</v>
          </cell>
        </row>
        <row r="33">
          <cell r="A33" t="str">
            <v>+ beholdningsendring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 xml:space="preserve">= Varekjøp </v>
          </cell>
          <cell r="C34">
            <v>365323</v>
          </cell>
          <cell r="D34">
            <v>333357</v>
          </cell>
          <cell r="E34">
            <v>397289</v>
          </cell>
          <cell r="F34">
            <v>1095969</v>
          </cell>
        </row>
        <row r="35">
          <cell r="A35" t="str">
            <v>+ merverdiavgift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= Varekjøp m/mva</v>
          </cell>
          <cell r="C36">
            <v>365323</v>
          </cell>
          <cell r="D36">
            <v>333357</v>
          </cell>
          <cell r="E36">
            <v>397289</v>
          </cell>
          <cell r="F36">
            <v>1095969</v>
          </cell>
        </row>
        <row r="37">
          <cell r="A37" t="str">
            <v xml:space="preserve">   Kontantkjøp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 xml:space="preserve">   Kredittkjøp</v>
          </cell>
          <cell r="B38">
            <v>1</v>
          </cell>
          <cell r="C38">
            <v>365300</v>
          </cell>
          <cell r="D38">
            <v>333400</v>
          </cell>
          <cell r="E38">
            <v>397300</v>
          </cell>
          <cell r="F38">
            <v>1096000</v>
          </cell>
        </row>
        <row r="40">
          <cell r="A40" t="str">
            <v>Kredittid</v>
          </cell>
          <cell r="B40">
            <v>30</v>
          </cell>
          <cell r="C40" t="str">
            <v xml:space="preserve">Utbetales i </v>
          </cell>
        </row>
        <row r="41">
          <cell r="B41" t="str">
            <v>Kredittkjøp</v>
          </cell>
          <cell r="C41" t="str">
            <v>Januar</v>
          </cell>
          <cell r="D41" t="str">
            <v>Februar</v>
          </cell>
          <cell r="E41" t="str">
            <v>Mars</v>
          </cell>
          <cell r="F41" t="str">
            <v>Kvartalet</v>
          </cell>
        </row>
        <row r="42">
          <cell r="A42" t="str">
            <v>IB vareleverandører</v>
          </cell>
          <cell r="B42">
            <v>517200</v>
          </cell>
          <cell r="C42">
            <v>517200</v>
          </cell>
          <cell r="D42">
            <v>0</v>
          </cell>
          <cell r="E42">
            <v>0</v>
          </cell>
          <cell r="F42">
            <v>517200</v>
          </cell>
        </row>
        <row r="43">
          <cell r="A43" t="str">
            <v>Januar</v>
          </cell>
          <cell r="B43">
            <v>365300</v>
          </cell>
          <cell r="C43">
            <v>0</v>
          </cell>
          <cell r="D43">
            <v>365300</v>
          </cell>
          <cell r="E43">
            <v>0</v>
          </cell>
          <cell r="F43">
            <v>365300</v>
          </cell>
        </row>
        <row r="44">
          <cell r="A44" t="str">
            <v>Februar</v>
          </cell>
          <cell r="B44">
            <v>333400</v>
          </cell>
          <cell r="D44">
            <v>0</v>
          </cell>
          <cell r="E44">
            <v>333400</v>
          </cell>
          <cell r="F44">
            <v>333400</v>
          </cell>
        </row>
        <row r="45">
          <cell r="A45" t="str">
            <v>Mars</v>
          </cell>
          <cell r="B45">
            <v>397300</v>
          </cell>
          <cell r="E45">
            <v>0</v>
          </cell>
          <cell r="F45">
            <v>0</v>
          </cell>
        </row>
        <row r="46">
          <cell r="A46" t="str">
            <v>Utbetaling - kredittkjøp</v>
          </cell>
          <cell r="C46">
            <v>517200</v>
          </cell>
          <cell r="D46">
            <v>365300</v>
          </cell>
          <cell r="E46">
            <v>333400</v>
          </cell>
          <cell r="F46">
            <v>1215900</v>
          </cell>
        </row>
        <row r="47">
          <cell r="A47" t="str">
            <v>Kontantkjøp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Sum utbetalinger</v>
          </cell>
          <cell r="C48">
            <v>517200</v>
          </cell>
          <cell r="D48">
            <v>365300</v>
          </cell>
          <cell r="E48">
            <v>333400</v>
          </cell>
          <cell r="F48">
            <v>1215900</v>
          </cell>
        </row>
        <row r="55">
          <cell r="A55" t="str">
            <v>LIKVIDITETSBUDSJETT</v>
          </cell>
          <cell r="F55" t="str">
            <v>?</v>
          </cell>
        </row>
        <row r="56">
          <cell r="C56" t="str">
            <v>Januar</v>
          </cell>
          <cell r="D56" t="str">
            <v>Februar</v>
          </cell>
          <cell r="E56" t="str">
            <v>Mars</v>
          </cell>
          <cell r="F56" t="str">
            <v>Kvartalet</v>
          </cell>
        </row>
        <row r="57">
          <cell r="A57" t="str">
            <v>Innbetalinger:</v>
          </cell>
        </row>
        <row r="58">
          <cell r="A58" t="str">
            <v>Innbetaling fra kunder</v>
          </cell>
          <cell r="C58">
            <v>573400</v>
          </cell>
          <cell r="D58">
            <v>603600</v>
          </cell>
          <cell r="E58">
            <v>614600</v>
          </cell>
          <cell r="F58">
            <v>1791600</v>
          </cell>
        </row>
        <row r="59">
          <cell r="A59" t="str">
            <v>Andre driftsinntekter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-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-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Sum</v>
          </cell>
          <cell r="C62">
            <v>573400</v>
          </cell>
          <cell r="D62">
            <v>603600</v>
          </cell>
          <cell r="E62">
            <v>614600</v>
          </cell>
          <cell r="F62">
            <v>1791600</v>
          </cell>
        </row>
        <row r="63">
          <cell r="A63" t="str">
            <v>Utbetalinger:</v>
          </cell>
        </row>
        <row r="64">
          <cell r="A64" t="str">
            <v>Utbetalinger til leverandører</v>
          </cell>
          <cell r="C64">
            <v>517200</v>
          </cell>
          <cell r="D64">
            <v>365300</v>
          </cell>
          <cell r="E64">
            <v>333400</v>
          </cell>
          <cell r="F64">
            <v>1215900</v>
          </cell>
        </row>
        <row r="65">
          <cell r="A65" t="str">
            <v>Lønn</v>
          </cell>
          <cell r="C65">
            <v>50600</v>
          </cell>
          <cell r="D65">
            <v>50600</v>
          </cell>
          <cell r="E65">
            <v>50600</v>
          </cell>
          <cell r="F65">
            <v>151800</v>
          </cell>
        </row>
        <row r="66">
          <cell r="A66" t="str">
            <v>Arbeidsgiveravgift</v>
          </cell>
          <cell r="C66">
            <v>13300</v>
          </cell>
          <cell r="D66">
            <v>0</v>
          </cell>
          <cell r="E66">
            <v>14269.199999999999</v>
          </cell>
          <cell r="F66">
            <v>27569.199999999997</v>
          </cell>
        </row>
        <row r="67">
          <cell r="A67" t="str">
            <v>Husleie</v>
          </cell>
          <cell r="C67">
            <v>14300</v>
          </cell>
          <cell r="D67">
            <v>14300</v>
          </cell>
          <cell r="E67">
            <v>14300</v>
          </cell>
          <cell r="F67">
            <v>42900</v>
          </cell>
        </row>
        <row r="68">
          <cell r="A68" t="str">
            <v>Bilkostnader</v>
          </cell>
          <cell r="C68">
            <v>8300</v>
          </cell>
          <cell r="D68">
            <v>8300</v>
          </cell>
          <cell r="E68">
            <v>8300</v>
          </cell>
          <cell r="F68">
            <v>24900</v>
          </cell>
        </row>
        <row r="69">
          <cell r="A69" t="str">
            <v>Reklame og salgskostnader</v>
          </cell>
          <cell r="C69">
            <v>4026</v>
          </cell>
          <cell r="D69">
            <v>4026</v>
          </cell>
          <cell r="E69">
            <v>6710</v>
          </cell>
          <cell r="F69">
            <v>14762</v>
          </cell>
        </row>
        <row r="70">
          <cell r="A70" t="str">
            <v>Andre driftskostnader</v>
          </cell>
          <cell r="C70">
            <v>11936</v>
          </cell>
          <cell r="D70">
            <v>11190</v>
          </cell>
          <cell r="E70">
            <v>12682</v>
          </cell>
          <cell r="F70">
            <v>35808</v>
          </cell>
        </row>
        <row r="71">
          <cell r="A71" t="str">
            <v>Skatt</v>
          </cell>
          <cell r="C71">
            <v>0</v>
          </cell>
          <cell r="D71">
            <v>35000</v>
          </cell>
          <cell r="E71">
            <v>0</v>
          </cell>
          <cell r="F71">
            <v>35000</v>
          </cell>
        </row>
        <row r="72">
          <cell r="A72" t="str">
            <v>Avdrag og renter</v>
          </cell>
          <cell r="C72">
            <v>0</v>
          </cell>
          <cell r="D72">
            <v>0</v>
          </cell>
          <cell r="E72">
            <v>39200</v>
          </cell>
          <cell r="F72">
            <v>39200</v>
          </cell>
        </row>
        <row r="73">
          <cell r="A73" t="str">
            <v>Merverdiavgift</v>
          </cell>
          <cell r="C73">
            <v>0</v>
          </cell>
          <cell r="D73">
            <v>41000</v>
          </cell>
          <cell r="E73">
            <v>0</v>
          </cell>
          <cell r="F73">
            <v>41000</v>
          </cell>
        </row>
        <row r="74">
          <cell r="A74" t="str">
            <v>-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-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-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-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Sum utbetalinger</v>
          </cell>
          <cell r="C78">
            <v>619662</v>
          </cell>
          <cell r="D78">
            <v>529716</v>
          </cell>
          <cell r="E78">
            <v>479461.2</v>
          </cell>
          <cell r="F78">
            <v>1628839.2</v>
          </cell>
        </row>
        <row r="79">
          <cell r="A79" t="str">
            <v>Innbetalinger - utbetalinger</v>
          </cell>
          <cell r="C79">
            <v>-46262</v>
          </cell>
          <cell r="D79">
            <v>73884</v>
          </cell>
          <cell r="E79">
            <v>135138.79999999999</v>
          </cell>
          <cell r="F79">
            <v>162760.79999999999</v>
          </cell>
        </row>
        <row r="80">
          <cell r="A80" t="str">
            <v>Likviditetsreserve IB (legges inn her)==&gt;</v>
          </cell>
          <cell r="C80">
            <v>165400</v>
          </cell>
          <cell r="D80">
            <v>119138</v>
          </cell>
          <cell r="E80">
            <v>193022</v>
          </cell>
          <cell r="F80">
            <v>165400</v>
          </cell>
        </row>
        <row r="81">
          <cell r="A81" t="str">
            <v>Likviditetsreserve UB</v>
          </cell>
          <cell r="C81">
            <v>119138</v>
          </cell>
          <cell r="D81">
            <v>193022</v>
          </cell>
          <cell r="E81">
            <v>328160.8</v>
          </cell>
          <cell r="F81">
            <v>328160.8</v>
          </cell>
        </row>
        <row r="84">
          <cell r="A84" t="str">
            <v>BUDSJETTSIMULERING</v>
          </cell>
        </row>
        <row r="85">
          <cell r="G85" t="str">
            <v xml:space="preserve"> </v>
          </cell>
        </row>
        <row r="86">
          <cell r="A86" t="str">
            <v>Budsjettforutsetninger:</v>
          </cell>
          <cell r="D86" t="str">
            <v xml:space="preserve">  </v>
          </cell>
        </row>
        <row r="87">
          <cell r="B87" t="str">
            <v>Opprinnelige</v>
          </cell>
          <cell r="C87" t="str">
            <v>Simulerte</v>
          </cell>
          <cell r="F87" t="str">
            <v>Opprinnelige</v>
          </cell>
          <cell r="G87" t="str">
            <v>Opprinnelige</v>
          </cell>
        </row>
        <row r="88">
          <cell r="A88" t="str">
            <v>Varesalg:</v>
          </cell>
          <cell r="B88" t="str">
            <v>tall</v>
          </cell>
          <cell r="C88" t="str">
            <v>tall</v>
          </cell>
          <cell r="D88" t="str">
            <v xml:space="preserve"> Nøkkeltall:</v>
          </cell>
          <cell r="F88" t="str">
            <v>tall</v>
          </cell>
          <cell r="G88" t="str">
            <v>tall</v>
          </cell>
        </row>
        <row r="89">
          <cell r="A89" t="str">
            <v xml:space="preserve">Andel kontantsalg </v>
          </cell>
          <cell r="B89">
            <v>0.1</v>
          </cell>
          <cell r="C89">
            <v>0</v>
          </cell>
          <cell r="D89" t="str">
            <v xml:space="preserve">    Likviditetsreserve UB</v>
          </cell>
          <cell r="G89">
            <v>328160.8</v>
          </cell>
        </row>
        <row r="90">
          <cell r="A90" t="str">
            <v>Andel kredittsalg</v>
          </cell>
          <cell r="B90">
            <v>0.9</v>
          </cell>
          <cell r="C90">
            <v>1</v>
          </cell>
          <cell r="D90" t="str">
            <v xml:space="preserve">          "              "  i prosent *)</v>
          </cell>
          <cell r="G90" t="str">
            <v>?</v>
          </cell>
        </row>
        <row r="91">
          <cell r="A91" t="str">
            <v>Kredittid</v>
          </cell>
          <cell r="B91">
            <v>20</v>
          </cell>
          <cell r="C91">
            <v>0</v>
          </cell>
        </row>
        <row r="93">
          <cell r="A93" t="str">
            <v>Varekjøp:</v>
          </cell>
          <cell r="D93" t="str">
            <v>*) Likviditetsreserven regnes i prosent av budsjetterte driftsinntekter</v>
          </cell>
        </row>
        <row r="94">
          <cell r="A94" t="str">
            <v>Andel kontantkjøp</v>
          </cell>
          <cell r="B94">
            <v>0</v>
          </cell>
          <cell r="C94">
            <v>0</v>
          </cell>
          <cell r="D94" t="str">
            <v xml:space="preserve">   for neste år. Driftsinntektene kan du taste inn her: </v>
          </cell>
          <cell r="G94">
            <v>0</v>
          </cell>
        </row>
        <row r="95">
          <cell r="A95" t="str">
            <v>Andel kredittkjøp</v>
          </cell>
          <cell r="B95">
            <v>1</v>
          </cell>
          <cell r="C95">
            <v>1</v>
          </cell>
        </row>
        <row r="96">
          <cell r="A96" t="str">
            <v>Kredittid</v>
          </cell>
          <cell r="B96">
            <v>30</v>
          </cell>
          <cell r="C96">
            <v>0</v>
          </cell>
        </row>
        <row r="185">
          <cell r="C185">
            <v>2</v>
          </cell>
        </row>
        <row r="200">
          <cell r="A200" t="str">
            <v>Navn/oppg.nr.</v>
          </cell>
          <cell r="B200" t="str">
            <v>?</v>
          </cell>
        </row>
        <row r="201">
          <cell r="A201" t="str">
            <v xml:space="preserve">NB! Bruk modellens menyknapp for utskrift!                                          </v>
          </cell>
        </row>
      </sheetData>
      <sheetData sheetId="2">
        <row r="2">
          <cell r="A2" t="str">
            <v>Navn/Oppgave nr.:</v>
          </cell>
          <cell r="B2" t="str">
            <v>?</v>
          </cell>
        </row>
        <row r="4">
          <cell r="B4" t="str">
            <v>Budsjett</v>
          </cell>
          <cell r="D4" t="str">
            <v>Regnskap</v>
          </cell>
          <cell r="F4" t="str">
            <v>Avvik</v>
          </cell>
        </row>
        <row r="5">
          <cell r="C5" t="str">
            <v>Prosent av sum</v>
          </cell>
          <cell r="E5" t="str">
            <v>Prosent av sum</v>
          </cell>
          <cell r="G5" t="str">
            <v xml:space="preserve">Prosent av </v>
          </cell>
        </row>
        <row r="6">
          <cell r="B6" t="str">
            <v>Kroner</v>
          </cell>
          <cell r="C6" t="str">
            <v>driftsinntekter</v>
          </cell>
          <cell r="D6" t="str">
            <v>Kroner</v>
          </cell>
          <cell r="E6" t="str">
            <v>driftsinntekter</v>
          </cell>
          <cell r="F6" t="str">
            <v>Kroner</v>
          </cell>
          <cell r="G6" t="str">
            <v>budsjett</v>
          </cell>
        </row>
        <row r="7">
          <cell r="A7" t="str">
            <v>Salgsinntekter</v>
          </cell>
          <cell r="B7">
            <v>0</v>
          </cell>
          <cell r="C7" t="str">
            <v/>
          </cell>
          <cell r="D7">
            <v>0</v>
          </cell>
          <cell r="E7" t="str">
            <v/>
          </cell>
          <cell r="F7">
            <v>0</v>
          </cell>
          <cell r="G7" t="str">
            <v/>
          </cell>
        </row>
        <row r="8">
          <cell r="A8" t="str">
            <v>Andre driftsinntekter</v>
          </cell>
          <cell r="B8">
            <v>0</v>
          </cell>
          <cell r="C8" t="str">
            <v/>
          </cell>
          <cell r="D8">
            <v>0</v>
          </cell>
          <cell r="E8" t="str">
            <v/>
          </cell>
          <cell r="F8">
            <v>0</v>
          </cell>
          <cell r="G8" t="str">
            <v/>
          </cell>
        </row>
        <row r="9">
          <cell r="A9" t="str">
            <v>-</v>
          </cell>
          <cell r="B9">
            <v>0</v>
          </cell>
          <cell r="C9" t="str">
            <v/>
          </cell>
          <cell r="D9">
            <v>0</v>
          </cell>
          <cell r="E9" t="str">
            <v/>
          </cell>
          <cell r="F9">
            <v>0</v>
          </cell>
          <cell r="G9" t="str">
            <v/>
          </cell>
        </row>
        <row r="10">
          <cell r="A10" t="str">
            <v>Sum driftsinntekter</v>
          </cell>
          <cell r="B10">
            <v>0</v>
          </cell>
          <cell r="C10" t="str">
            <v/>
          </cell>
          <cell r="D10">
            <v>0</v>
          </cell>
          <cell r="E10" t="str">
            <v/>
          </cell>
          <cell r="F10">
            <v>0</v>
          </cell>
          <cell r="G10" t="str">
            <v/>
          </cell>
        </row>
        <row r="11">
          <cell r="A11" t="str">
            <v>-</v>
          </cell>
          <cell r="B11">
            <v>0</v>
          </cell>
          <cell r="C11" t="str">
            <v/>
          </cell>
          <cell r="D11">
            <v>0</v>
          </cell>
          <cell r="E11" t="str">
            <v/>
          </cell>
          <cell r="F11">
            <v>0</v>
          </cell>
          <cell r="G11" t="str">
            <v/>
          </cell>
        </row>
        <row r="12">
          <cell r="A12" t="str">
            <v>-</v>
          </cell>
          <cell r="B12">
            <v>0</v>
          </cell>
          <cell r="C12" t="str">
            <v/>
          </cell>
          <cell r="D12">
            <v>0</v>
          </cell>
          <cell r="E12" t="str">
            <v/>
          </cell>
          <cell r="F12">
            <v>0</v>
          </cell>
          <cell r="G12" t="str">
            <v/>
          </cell>
        </row>
        <row r="13">
          <cell r="A13" t="str">
            <v>-</v>
          </cell>
          <cell r="B13">
            <v>0</v>
          </cell>
          <cell r="C13" t="str">
            <v/>
          </cell>
          <cell r="D13">
            <v>0</v>
          </cell>
          <cell r="E13" t="str">
            <v/>
          </cell>
          <cell r="F13">
            <v>0</v>
          </cell>
          <cell r="G13" t="str">
            <v/>
          </cell>
        </row>
        <row r="14">
          <cell r="A14" t="str">
            <v>-</v>
          </cell>
          <cell r="B14">
            <v>0</v>
          </cell>
          <cell r="C14" t="str">
            <v/>
          </cell>
          <cell r="D14">
            <v>0</v>
          </cell>
          <cell r="E14" t="str">
            <v/>
          </cell>
          <cell r="F14">
            <v>0</v>
          </cell>
          <cell r="G14" t="str">
            <v/>
          </cell>
        </row>
        <row r="15">
          <cell r="A15" t="str">
            <v>-</v>
          </cell>
          <cell r="B15">
            <v>0</v>
          </cell>
          <cell r="C15" t="str">
            <v/>
          </cell>
          <cell r="D15">
            <v>0</v>
          </cell>
          <cell r="E15" t="str">
            <v/>
          </cell>
          <cell r="F15">
            <v>0</v>
          </cell>
          <cell r="G15" t="str">
            <v/>
          </cell>
        </row>
        <row r="16">
          <cell r="A16" t="str">
            <v>-</v>
          </cell>
          <cell r="B16">
            <v>0</v>
          </cell>
          <cell r="C16" t="str">
            <v/>
          </cell>
          <cell r="D16">
            <v>0</v>
          </cell>
          <cell r="E16" t="str">
            <v/>
          </cell>
          <cell r="F16">
            <v>0</v>
          </cell>
          <cell r="G16" t="str">
            <v/>
          </cell>
        </row>
        <row r="17">
          <cell r="A17" t="str">
            <v>Sum driftskostnader</v>
          </cell>
          <cell r="B17">
            <v>0</v>
          </cell>
          <cell r="C17" t="str">
            <v/>
          </cell>
          <cell r="D17">
            <v>0</v>
          </cell>
          <cell r="E17" t="str">
            <v/>
          </cell>
          <cell r="F17">
            <v>0</v>
          </cell>
          <cell r="G17" t="str">
            <v/>
          </cell>
        </row>
        <row r="18">
          <cell r="A18" t="str">
            <v>Driftsresultat</v>
          </cell>
          <cell r="B18">
            <v>0</v>
          </cell>
          <cell r="C18" t="str">
            <v/>
          </cell>
          <cell r="D18">
            <v>0</v>
          </cell>
          <cell r="E18" t="str">
            <v/>
          </cell>
          <cell r="F18">
            <v>0</v>
          </cell>
          <cell r="G18" t="str">
            <v/>
          </cell>
        </row>
        <row r="19">
          <cell r="A19" t="str">
            <v>Renteinntekter</v>
          </cell>
          <cell r="B19">
            <v>0</v>
          </cell>
          <cell r="C19" t="str">
            <v/>
          </cell>
          <cell r="D19">
            <v>0</v>
          </cell>
          <cell r="E19" t="str">
            <v/>
          </cell>
          <cell r="F19">
            <v>0</v>
          </cell>
          <cell r="G19" t="str">
            <v/>
          </cell>
        </row>
        <row r="20">
          <cell r="A20" t="str">
            <v>Rentekostnader</v>
          </cell>
          <cell r="B20">
            <v>0</v>
          </cell>
          <cell r="C20" t="str">
            <v/>
          </cell>
          <cell r="D20">
            <v>0</v>
          </cell>
          <cell r="E20" t="str">
            <v/>
          </cell>
          <cell r="F20">
            <v>0</v>
          </cell>
          <cell r="G20" t="str">
            <v/>
          </cell>
        </row>
        <row r="21">
          <cell r="A21" t="str">
            <v>Resultat før skattekostnad</v>
          </cell>
          <cell r="B21">
            <v>0</v>
          </cell>
          <cell r="C21" t="str">
            <v/>
          </cell>
          <cell r="D21">
            <v>0</v>
          </cell>
          <cell r="E21" t="str">
            <v/>
          </cell>
          <cell r="F21">
            <v>0</v>
          </cell>
          <cell r="G21" t="str">
            <v/>
          </cell>
        </row>
        <row r="22">
          <cell r="A22" t="str">
            <v>Skattekostnad</v>
          </cell>
          <cell r="B22">
            <v>0</v>
          </cell>
          <cell r="C22" t="str">
            <v/>
          </cell>
          <cell r="D22">
            <v>0</v>
          </cell>
          <cell r="E22" t="str">
            <v/>
          </cell>
          <cell r="F22">
            <v>0</v>
          </cell>
          <cell r="G22" t="str">
            <v/>
          </cell>
        </row>
        <row r="23">
          <cell r="A23" t="str">
            <v>Årsresultat</v>
          </cell>
          <cell r="B23">
            <v>0</v>
          </cell>
          <cell r="C23" t="str">
            <v/>
          </cell>
          <cell r="D23">
            <v>0</v>
          </cell>
          <cell r="E23" t="str">
            <v/>
          </cell>
          <cell r="F23">
            <v>0</v>
          </cell>
          <cell r="G23" t="str">
            <v/>
          </cell>
        </row>
        <row r="200">
          <cell r="A200" t="str">
            <v>Navn/oppg.nr.</v>
          </cell>
          <cell r="B200" t="str">
            <v>?</v>
          </cell>
        </row>
        <row r="201">
          <cell r="A201" t="str">
            <v xml:space="preserve">NB! Bruk modellens menyknapp for utskrift!                          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7"/>
  <sheetViews>
    <sheetView tabSelected="1" workbookViewId="0">
      <selection activeCell="N11" sqref="N9:N11"/>
    </sheetView>
  </sheetViews>
  <sheetFormatPr baseColWidth="10" defaultRowHeight="15.75" x14ac:dyDescent="0.25"/>
  <cols>
    <col min="1" max="1" width="28.7109375" style="18" customWidth="1"/>
    <col min="2" max="3" width="14.7109375" style="18" customWidth="1"/>
    <col min="4" max="4" width="14.7109375" style="19" customWidth="1"/>
    <col min="5" max="5" width="14.7109375" style="20" customWidth="1"/>
    <col min="6" max="6" width="14.7109375" style="18" customWidth="1"/>
    <col min="7" max="16384" width="11.42578125" style="18"/>
  </cols>
  <sheetData>
    <row r="5" spans="1:6" x14ac:dyDescent="0.25">
      <c r="A5" s="154" t="s">
        <v>138</v>
      </c>
    </row>
    <row r="6" spans="1:6" x14ac:dyDescent="0.25">
      <c r="A6" s="155" t="s">
        <v>139</v>
      </c>
    </row>
    <row r="7" spans="1:6" x14ac:dyDescent="0.25">
      <c r="B7" s="173" t="s">
        <v>11</v>
      </c>
      <c r="C7" s="174"/>
      <c r="D7" s="152" t="s">
        <v>9</v>
      </c>
      <c r="E7" s="173" t="s">
        <v>12</v>
      </c>
      <c r="F7" s="174"/>
    </row>
    <row r="8" spans="1:6" x14ac:dyDescent="0.25">
      <c r="B8" s="21" t="s">
        <v>14</v>
      </c>
      <c r="C8" s="153" t="s">
        <v>10</v>
      </c>
      <c r="D8" s="152"/>
      <c r="E8" s="134" t="s">
        <v>13</v>
      </c>
      <c r="F8" s="23" t="s">
        <v>10</v>
      </c>
    </row>
    <row r="9" spans="1:6" x14ac:dyDescent="0.25">
      <c r="A9" s="18" t="s">
        <v>15</v>
      </c>
      <c r="B9" s="24">
        <v>32000</v>
      </c>
      <c r="C9" s="129">
        <f>B9/$B$11</f>
        <v>0.10596026490066225</v>
      </c>
      <c r="D9" s="25">
        <v>0.1</v>
      </c>
      <c r="E9" s="132">
        <f>B9*(1+D9)</f>
        <v>35200</v>
      </c>
      <c r="F9" s="26">
        <f>E9/$E$11</f>
        <v>0.10596026490066225</v>
      </c>
    </row>
    <row r="10" spans="1:6" x14ac:dyDescent="0.25">
      <c r="A10" s="18" t="s">
        <v>16</v>
      </c>
      <c r="B10" s="27">
        <v>270000</v>
      </c>
      <c r="C10" s="131">
        <f t="shared" ref="C10:C17" si="0">B10/$B$11</f>
        <v>0.89403973509933776</v>
      </c>
      <c r="D10" s="136">
        <v>0.1</v>
      </c>
      <c r="E10" s="133">
        <f t="shared" ref="E10:E15" si="1">B10*(1+D10)</f>
        <v>297000</v>
      </c>
      <c r="F10" s="30">
        <f t="shared" ref="F10:F17" si="2">E10/$E$11</f>
        <v>0.89403973509933776</v>
      </c>
    </row>
    <row r="11" spans="1:6" x14ac:dyDescent="0.25">
      <c r="A11" s="18" t="s">
        <v>17</v>
      </c>
      <c r="B11" s="28">
        <f>B9+B10</f>
        <v>302000</v>
      </c>
      <c r="C11" s="137">
        <f t="shared" si="0"/>
        <v>1</v>
      </c>
      <c r="D11" s="138"/>
      <c r="E11" s="134">
        <f>E9+E10</f>
        <v>332200</v>
      </c>
      <c r="F11" s="139">
        <f t="shared" si="2"/>
        <v>1</v>
      </c>
    </row>
    <row r="12" spans="1:6" x14ac:dyDescent="0.25">
      <c r="A12" s="18" t="s">
        <v>18</v>
      </c>
      <c r="B12" s="24">
        <v>30000</v>
      </c>
      <c r="C12" s="130">
        <f t="shared" si="0"/>
        <v>9.9337748344370855E-2</v>
      </c>
      <c r="D12" s="25">
        <v>0.1</v>
      </c>
      <c r="E12" s="135">
        <f t="shared" si="1"/>
        <v>33000</v>
      </c>
      <c r="F12" s="26">
        <f t="shared" si="2"/>
        <v>9.9337748344370855E-2</v>
      </c>
    </row>
    <row r="13" spans="1:6" x14ac:dyDescent="0.25">
      <c r="A13" s="18" t="s">
        <v>19</v>
      </c>
      <c r="B13" s="24">
        <v>125000</v>
      </c>
      <c r="C13" s="130">
        <f t="shared" si="0"/>
        <v>0.41390728476821192</v>
      </c>
      <c r="D13" s="25">
        <v>0.04</v>
      </c>
      <c r="E13" s="135">
        <f t="shared" si="1"/>
        <v>130000</v>
      </c>
      <c r="F13" s="26">
        <f t="shared" si="2"/>
        <v>0.39133052378085492</v>
      </c>
    </row>
    <row r="14" spans="1:6" x14ac:dyDescent="0.25">
      <c r="A14" s="18" t="s">
        <v>20</v>
      </c>
      <c r="B14" s="24">
        <v>2000</v>
      </c>
      <c r="C14" s="130">
        <f t="shared" si="0"/>
        <v>6.6225165562913907E-3</v>
      </c>
      <c r="D14" s="29">
        <v>0</v>
      </c>
      <c r="E14" s="135">
        <f t="shared" si="1"/>
        <v>2000</v>
      </c>
      <c r="F14" s="26">
        <f t="shared" si="2"/>
        <v>6.020469596628537E-3</v>
      </c>
    </row>
    <row r="15" spans="1:6" x14ac:dyDescent="0.25">
      <c r="A15" s="18" t="s">
        <v>21</v>
      </c>
      <c r="B15" s="27">
        <v>28000</v>
      </c>
      <c r="C15" s="131">
        <f t="shared" si="0"/>
        <v>9.2715231788079472E-2</v>
      </c>
      <c r="D15" s="136">
        <v>0.05</v>
      </c>
      <c r="E15" s="133">
        <f t="shared" si="1"/>
        <v>29400</v>
      </c>
      <c r="F15" s="30">
        <f t="shared" si="2"/>
        <v>8.8500903070439493E-2</v>
      </c>
    </row>
    <row r="16" spans="1:6" x14ac:dyDescent="0.25">
      <c r="A16" s="18" t="s">
        <v>22</v>
      </c>
      <c r="B16" s="28">
        <f>SUM(B12:B15)</f>
        <v>185000</v>
      </c>
      <c r="C16" s="137">
        <f t="shared" si="0"/>
        <v>0.61258278145695366</v>
      </c>
      <c r="D16" s="138"/>
      <c r="E16" s="134">
        <f>SUM(E12:E15)</f>
        <v>194400</v>
      </c>
      <c r="F16" s="139">
        <f t="shared" si="2"/>
        <v>0.58518964479229385</v>
      </c>
    </row>
    <row r="17" spans="1:6" x14ac:dyDescent="0.25">
      <c r="A17" s="18" t="s">
        <v>23</v>
      </c>
      <c r="B17" s="28">
        <f>B11-B16</f>
        <v>117000</v>
      </c>
      <c r="C17" s="131">
        <f t="shared" si="0"/>
        <v>0.38741721854304634</v>
      </c>
      <c r="D17" s="22"/>
      <c r="E17" s="133">
        <f>E11-E16</f>
        <v>137800</v>
      </c>
      <c r="F17" s="30">
        <f t="shared" si="2"/>
        <v>0.41481035520770621</v>
      </c>
    </row>
  </sheetData>
  <mergeCells count="2">
    <mergeCell ref="B7:C7"/>
    <mergeCell ref="E7:F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5"/>
  <sheetViews>
    <sheetView workbookViewId="0">
      <selection activeCell="A16" sqref="A16"/>
    </sheetView>
  </sheetViews>
  <sheetFormatPr baseColWidth="10" defaultRowHeight="12.75" x14ac:dyDescent="0.2"/>
  <cols>
    <col min="1" max="1" width="27" style="2" customWidth="1"/>
    <col min="2" max="3" width="10" style="2" customWidth="1"/>
    <col min="4" max="4" width="9.28515625" style="2" customWidth="1"/>
    <col min="5" max="5" width="9" style="2" customWidth="1"/>
    <col min="6" max="6" width="9.7109375" style="2" customWidth="1"/>
    <col min="7" max="256" width="11.42578125" style="2"/>
    <col min="257" max="257" width="27" style="2" customWidth="1"/>
    <col min="258" max="259" width="10" style="2" customWidth="1"/>
    <col min="260" max="260" width="9.28515625" style="2" customWidth="1"/>
    <col min="261" max="261" width="9" style="2" customWidth="1"/>
    <col min="262" max="262" width="9.7109375" style="2" customWidth="1"/>
    <col min="263" max="512" width="11.42578125" style="2"/>
    <col min="513" max="513" width="27" style="2" customWidth="1"/>
    <col min="514" max="515" width="10" style="2" customWidth="1"/>
    <col min="516" max="516" width="9.28515625" style="2" customWidth="1"/>
    <col min="517" max="517" width="9" style="2" customWidth="1"/>
    <col min="518" max="518" width="9.7109375" style="2" customWidth="1"/>
    <col min="519" max="768" width="11.42578125" style="2"/>
    <col min="769" max="769" width="27" style="2" customWidth="1"/>
    <col min="770" max="771" width="10" style="2" customWidth="1"/>
    <col min="772" max="772" width="9.28515625" style="2" customWidth="1"/>
    <col min="773" max="773" width="9" style="2" customWidth="1"/>
    <col min="774" max="774" width="9.7109375" style="2" customWidth="1"/>
    <col min="775" max="1024" width="11.42578125" style="2"/>
    <col min="1025" max="1025" width="27" style="2" customWidth="1"/>
    <col min="1026" max="1027" width="10" style="2" customWidth="1"/>
    <col min="1028" max="1028" width="9.28515625" style="2" customWidth="1"/>
    <col min="1029" max="1029" width="9" style="2" customWidth="1"/>
    <col min="1030" max="1030" width="9.7109375" style="2" customWidth="1"/>
    <col min="1031" max="1280" width="11.42578125" style="2"/>
    <col min="1281" max="1281" width="27" style="2" customWidth="1"/>
    <col min="1282" max="1283" width="10" style="2" customWidth="1"/>
    <col min="1284" max="1284" width="9.28515625" style="2" customWidth="1"/>
    <col min="1285" max="1285" width="9" style="2" customWidth="1"/>
    <col min="1286" max="1286" width="9.7109375" style="2" customWidth="1"/>
    <col min="1287" max="1536" width="11.42578125" style="2"/>
    <col min="1537" max="1537" width="27" style="2" customWidth="1"/>
    <col min="1538" max="1539" width="10" style="2" customWidth="1"/>
    <col min="1540" max="1540" width="9.28515625" style="2" customWidth="1"/>
    <col min="1541" max="1541" width="9" style="2" customWidth="1"/>
    <col min="1542" max="1542" width="9.7109375" style="2" customWidth="1"/>
    <col min="1543" max="1792" width="11.42578125" style="2"/>
    <col min="1793" max="1793" width="27" style="2" customWidth="1"/>
    <col min="1794" max="1795" width="10" style="2" customWidth="1"/>
    <col min="1796" max="1796" width="9.28515625" style="2" customWidth="1"/>
    <col min="1797" max="1797" width="9" style="2" customWidth="1"/>
    <col min="1798" max="1798" width="9.7109375" style="2" customWidth="1"/>
    <col min="1799" max="2048" width="11.42578125" style="2"/>
    <col min="2049" max="2049" width="27" style="2" customWidth="1"/>
    <col min="2050" max="2051" width="10" style="2" customWidth="1"/>
    <col min="2052" max="2052" width="9.28515625" style="2" customWidth="1"/>
    <col min="2053" max="2053" width="9" style="2" customWidth="1"/>
    <col min="2054" max="2054" width="9.7109375" style="2" customWidth="1"/>
    <col min="2055" max="2304" width="11.42578125" style="2"/>
    <col min="2305" max="2305" width="27" style="2" customWidth="1"/>
    <col min="2306" max="2307" width="10" style="2" customWidth="1"/>
    <col min="2308" max="2308" width="9.28515625" style="2" customWidth="1"/>
    <col min="2309" max="2309" width="9" style="2" customWidth="1"/>
    <col min="2310" max="2310" width="9.7109375" style="2" customWidth="1"/>
    <col min="2311" max="2560" width="11.42578125" style="2"/>
    <col min="2561" max="2561" width="27" style="2" customWidth="1"/>
    <col min="2562" max="2563" width="10" style="2" customWidth="1"/>
    <col min="2564" max="2564" width="9.28515625" style="2" customWidth="1"/>
    <col min="2565" max="2565" width="9" style="2" customWidth="1"/>
    <col min="2566" max="2566" width="9.7109375" style="2" customWidth="1"/>
    <col min="2567" max="2816" width="11.42578125" style="2"/>
    <col min="2817" max="2817" width="27" style="2" customWidth="1"/>
    <col min="2818" max="2819" width="10" style="2" customWidth="1"/>
    <col min="2820" max="2820" width="9.28515625" style="2" customWidth="1"/>
    <col min="2821" max="2821" width="9" style="2" customWidth="1"/>
    <col min="2822" max="2822" width="9.7109375" style="2" customWidth="1"/>
    <col min="2823" max="3072" width="11.42578125" style="2"/>
    <col min="3073" max="3073" width="27" style="2" customWidth="1"/>
    <col min="3074" max="3075" width="10" style="2" customWidth="1"/>
    <col min="3076" max="3076" width="9.28515625" style="2" customWidth="1"/>
    <col min="3077" max="3077" width="9" style="2" customWidth="1"/>
    <col min="3078" max="3078" width="9.7109375" style="2" customWidth="1"/>
    <col min="3079" max="3328" width="11.42578125" style="2"/>
    <col min="3329" max="3329" width="27" style="2" customWidth="1"/>
    <col min="3330" max="3331" width="10" style="2" customWidth="1"/>
    <col min="3332" max="3332" width="9.28515625" style="2" customWidth="1"/>
    <col min="3333" max="3333" width="9" style="2" customWidth="1"/>
    <col min="3334" max="3334" width="9.7109375" style="2" customWidth="1"/>
    <col min="3335" max="3584" width="11.42578125" style="2"/>
    <col min="3585" max="3585" width="27" style="2" customWidth="1"/>
    <col min="3586" max="3587" width="10" style="2" customWidth="1"/>
    <col min="3588" max="3588" width="9.28515625" style="2" customWidth="1"/>
    <col min="3589" max="3589" width="9" style="2" customWidth="1"/>
    <col min="3590" max="3590" width="9.7109375" style="2" customWidth="1"/>
    <col min="3591" max="3840" width="11.42578125" style="2"/>
    <col min="3841" max="3841" width="27" style="2" customWidth="1"/>
    <col min="3842" max="3843" width="10" style="2" customWidth="1"/>
    <col min="3844" max="3844" width="9.28515625" style="2" customWidth="1"/>
    <col min="3845" max="3845" width="9" style="2" customWidth="1"/>
    <col min="3846" max="3846" width="9.7109375" style="2" customWidth="1"/>
    <col min="3847" max="4096" width="11.42578125" style="2"/>
    <col min="4097" max="4097" width="27" style="2" customWidth="1"/>
    <col min="4098" max="4099" width="10" style="2" customWidth="1"/>
    <col min="4100" max="4100" width="9.28515625" style="2" customWidth="1"/>
    <col min="4101" max="4101" width="9" style="2" customWidth="1"/>
    <col min="4102" max="4102" width="9.7109375" style="2" customWidth="1"/>
    <col min="4103" max="4352" width="11.42578125" style="2"/>
    <col min="4353" max="4353" width="27" style="2" customWidth="1"/>
    <col min="4354" max="4355" width="10" style="2" customWidth="1"/>
    <col min="4356" max="4356" width="9.28515625" style="2" customWidth="1"/>
    <col min="4357" max="4357" width="9" style="2" customWidth="1"/>
    <col min="4358" max="4358" width="9.7109375" style="2" customWidth="1"/>
    <col min="4359" max="4608" width="11.42578125" style="2"/>
    <col min="4609" max="4609" width="27" style="2" customWidth="1"/>
    <col min="4610" max="4611" width="10" style="2" customWidth="1"/>
    <col min="4612" max="4612" width="9.28515625" style="2" customWidth="1"/>
    <col min="4613" max="4613" width="9" style="2" customWidth="1"/>
    <col min="4614" max="4614" width="9.7109375" style="2" customWidth="1"/>
    <col min="4615" max="4864" width="11.42578125" style="2"/>
    <col min="4865" max="4865" width="27" style="2" customWidth="1"/>
    <col min="4866" max="4867" width="10" style="2" customWidth="1"/>
    <col min="4868" max="4868" width="9.28515625" style="2" customWidth="1"/>
    <col min="4869" max="4869" width="9" style="2" customWidth="1"/>
    <col min="4870" max="4870" width="9.7109375" style="2" customWidth="1"/>
    <col min="4871" max="5120" width="11.42578125" style="2"/>
    <col min="5121" max="5121" width="27" style="2" customWidth="1"/>
    <col min="5122" max="5123" width="10" style="2" customWidth="1"/>
    <col min="5124" max="5124" width="9.28515625" style="2" customWidth="1"/>
    <col min="5125" max="5125" width="9" style="2" customWidth="1"/>
    <col min="5126" max="5126" width="9.7109375" style="2" customWidth="1"/>
    <col min="5127" max="5376" width="11.42578125" style="2"/>
    <col min="5377" max="5377" width="27" style="2" customWidth="1"/>
    <col min="5378" max="5379" width="10" style="2" customWidth="1"/>
    <col min="5380" max="5380" width="9.28515625" style="2" customWidth="1"/>
    <col min="5381" max="5381" width="9" style="2" customWidth="1"/>
    <col min="5382" max="5382" width="9.7109375" style="2" customWidth="1"/>
    <col min="5383" max="5632" width="11.42578125" style="2"/>
    <col min="5633" max="5633" width="27" style="2" customWidth="1"/>
    <col min="5634" max="5635" width="10" style="2" customWidth="1"/>
    <col min="5636" max="5636" width="9.28515625" style="2" customWidth="1"/>
    <col min="5637" max="5637" width="9" style="2" customWidth="1"/>
    <col min="5638" max="5638" width="9.7109375" style="2" customWidth="1"/>
    <col min="5639" max="5888" width="11.42578125" style="2"/>
    <col min="5889" max="5889" width="27" style="2" customWidth="1"/>
    <col min="5890" max="5891" width="10" style="2" customWidth="1"/>
    <col min="5892" max="5892" width="9.28515625" style="2" customWidth="1"/>
    <col min="5893" max="5893" width="9" style="2" customWidth="1"/>
    <col min="5894" max="5894" width="9.7109375" style="2" customWidth="1"/>
    <col min="5895" max="6144" width="11.42578125" style="2"/>
    <col min="6145" max="6145" width="27" style="2" customWidth="1"/>
    <col min="6146" max="6147" width="10" style="2" customWidth="1"/>
    <col min="6148" max="6148" width="9.28515625" style="2" customWidth="1"/>
    <col min="6149" max="6149" width="9" style="2" customWidth="1"/>
    <col min="6150" max="6150" width="9.7109375" style="2" customWidth="1"/>
    <col min="6151" max="6400" width="11.42578125" style="2"/>
    <col min="6401" max="6401" width="27" style="2" customWidth="1"/>
    <col min="6402" max="6403" width="10" style="2" customWidth="1"/>
    <col min="6404" max="6404" width="9.28515625" style="2" customWidth="1"/>
    <col min="6405" max="6405" width="9" style="2" customWidth="1"/>
    <col min="6406" max="6406" width="9.7109375" style="2" customWidth="1"/>
    <col min="6407" max="6656" width="11.42578125" style="2"/>
    <col min="6657" max="6657" width="27" style="2" customWidth="1"/>
    <col min="6658" max="6659" width="10" style="2" customWidth="1"/>
    <col min="6660" max="6660" width="9.28515625" style="2" customWidth="1"/>
    <col min="6661" max="6661" width="9" style="2" customWidth="1"/>
    <col min="6662" max="6662" width="9.7109375" style="2" customWidth="1"/>
    <col min="6663" max="6912" width="11.42578125" style="2"/>
    <col min="6913" max="6913" width="27" style="2" customWidth="1"/>
    <col min="6914" max="6915" width="10" style="2" customWidth="1"/>
    <col min="6916" max="6916" width="9.28515625" style="2" customWidth="1"/>
    <col min="6917" max="6917" width="9" style="2" customWidth="1"/>
    <col min="6918" max="6918" width="9.7109375" style="2" customWidth="1"/>
    <col min="6919" max="7168" width="11.42578125" style="2"/>
    <col min="7169" max="7169" width="27" style="2" customWidth="1"/>
    <col min="7170" max="7171" width="10" style="2" customWidth="1"/>
    <col min="7172" max="7172" width="9.28515625" style="2" customWidth="1"/>
    <col min="7173" max="7173" width="9" style="2" customWidth="1"/>
    <col min="7174" max="7174" width="9.7109375" style="2" customWidth="1"/>
    <col min="7175" max="7424" width="11.42578125" style="2"/>
    <col min="7425" max="7425" width="27" style="2" customWidth="1"/>
    <col min="7426" max="7427" width="10" style="2" customWidth="1"/>
    <col min="7428" max="7428" width="9.28515625" style="2" customWidth="1"/>
    <col min="7429" max="7429" width="9" style="2" customWidth="1"/>
    <col min="7430" max="7430" width="9.7109375" style="2" customWidth="1"/>
    <col min="7431" max="7680" width="11.42578125" style="2"/>
    <col min="7681" max="7681" width="27" style="2" customWidth="1"/>
    <col min="7682" max="7683" width="10" style="2" customWidth="1"/>
    <col min="7684" max="7684" width="9.28515625" style="2" customWidth="1"/>
    <col min="7685" max="7685" width="9" style="2" customWidth="1"/>
    <col min="7686" max="7686" width="9.7109375" style="2" customWidth="1"/>
    <col min="7687" max="7936" width="11.42578125" style="2"/>
    <col min="7937" max="7937" width="27" style="2" customWidth="1"/>
    <col min="7938" max="7939" width="10" style="2" customWidth="1"/>
    <col min="7940" max="7940" width="9.28515625" style="2" customWidth="1"/>
    <col min="7941" max="7941" width="9" style="2" customWidth="1"/>
    <col min="7942" max="7942" width="9.7109375" style="2" customWidth="1"/>
    <col min="7943" max="8192" width="11.42578125" style="2"/>
    <col min="8193" max="8193" width="27" style="2" customWidth="1"/>
    <col min="8194" max="8195" width="10" style="2" customWidth="1"/>
    <col min="8196" max="8196" width="9.28515625" style="2" customWidth="1"/>
    <col min="8197" max="8197" width="9" style="2" customWidth="1"/>
    <col min="8198" max="8198" width="9.7109375" style="2" customWidth="1"/>
    <col min="8199" max="8448" width="11.42578125" style="2"/>
    <col min="8449" max="8449" width="27" style="2" customWidth="1"/>
    <col min="8450" max="8451" width="10" style="2" customWidth="1"/>
    <col min="8452" max="8452" width="9.28515625" style="2" customWidth="1"/>
    <col min="8453" max="8453" width="9" style="2" customWidth="1"/>
    <col min="8454" max="8454" width="9.7109375" style="2" customWidth="1"/>
    <col min="8455" max="8704" width="11.42578125" style="2"/>
    <col min="8705" max="8705" width="27" style="2" customWidth="1"/>
    <col min="8706" max="8707" width="10" style="2" customWidth="1"/>
    <col min="8708" max="8708" width="9.28515625" style="2" customWidth="1"/>
    <col min="8709" max="8709" width="9" style="2" customWidth="1"/>
    <col min="8710" max="8710" width="9.7109375" style="2" customWidth="1"/>
    <col min="8711" max="8960" width="11.42578125" style="2"/>
    <col min="8961" max="8961" width="27" style="2" customWidth="1"/>
    <col min="8962" max="8963" width="10" style="2" customWidth="1"/>
    <col min="8964" max="8964" width="9.28515625" style="2" customWidth="1"/>
    <col min="8965" max="8965" width="9" style="2" customWidth="1"/>
    <col min="8966" max="8966" width="9.7109375" style="2" customWidth="1"/>
    <col min="8967" max="9216" width="11.42578125" style="2"/>
    <col min="9217" max="9217" width="27" style="2" customWidth="1"/>
    <col min="9218" max="9219" width="10" style="2" customWidth="1"/>
    <col min="9220" max="9220" width="9.28515625" style="2" customWidth="1"/>
    <col min="9221" max="9221" width="9" style="2" customWidth="1"/>
    <col min="9222" max="9222" width="9.7109375" style="2" customWidth="1"/>
    <col min="9223" max="9472" width="11.42578125" style="2"/>
    <col min="9473" max="9473" width="27" style="2" customWidth="1"/>
    <col min="9474" max="9475" width="10" style="2" customWidth="1"/>
    <col min="9476" max="9476" width="9.28515625" style="2" customWidth="1"/>
    <col min="9477" max="9477" width="9" style="2" customWidth="1"/>
    <col min="9478" max="9478" width="9.7109375" style="2" customWidth="1"/>
    <col min="9479" max="9728" width="11.42578125" style="2"/>
    <col min="9729" max="9729" width="27" style="2" customWidth="1"/>
    <col min="9730" max="9731" width="10" style="2" customWidth="1"/>
    <col min="9732" max="9732" width="9.28515625" style="2" customWidth="1"/>
    <col min="9733" max="9733" width="9" style="2" customWidth="1"/>
    <col min="9734" max="9734" width="9.7109375" style="2" customWidth="1"/>
    <col min="9735" max="9984" width="11.42578125" style="2"/>
    <col min="9985" max="9985" width="27" style="2" customWidth="1"/>
    <col min="9986" max="9987" width="10" style="2" customWidth="1"/>
    <col min="9988" max="9988" width="9.28515625" style="2" customWidth="1"/>
    <col min="9989" max="9989" width="9" style="2" customWidth="1"/>
    <col min="9990" max="9990" width="9.7109375" style="2" customWidth="1"/>
    <col min="9991" max="10240" width="11.42578125" style="2"/>
    <col min="10241" max="10241" width="27" style="2" customWidth="1"/>
    <col min="10242" max="10243" width="10" style="2" customWidth="1"/>
    <col min="10244" max="10244" width="9.28515625" style="2" customWidth="1"/>
    <col min="10245" max="10245" width="9" style="2" customWidth="1"/>
    <col min="10246" max="10246" width="9.7109375" style="2" customWidth="1"/>
    <col min="10247" max="10496" width="11.42578125" style="2"/>
    <col min="10497" max="10497" width="27" style="2" customWidth="1"/>
    <col min="10498" max="10499" width="10" style="2" customWidth="1"/>
    <col min="10500" max="10500" width="9.28515625" style="2" customWidth="1"/>
    <col min="10501" max="10501" width="9" style="2" customWidth="1"/>
    <col min="10502" max="10502" width="9.7109375" style="2" customWidth="1"/>
    <col min="10503" max="10752" width="11.42578125" style="2"/>
    <col min="10753" max="10753" width="27" style="2" customWidth="1"/>
    <col min="10754" max="10755" width="10" style="2" customWidth="1"/>
    <col min="10756" max="10756" width="9.28515625" style="2" customWidth="1"/>
    <col min="10757" max="10757" width="9" style="2" customWidth="1"/>
    <col min="10758" max="10758" width="9.7109375" style="2" customWidth="1"/>
    <col min="10759" max="11008" width="11.42578125" style="2"/>
    <col min="11009" max="11009" width="27" style="2" customWidth="1"/>
    <col min="11010" max="11011" width="10" style="2" customWidth="1"/>
    <col min="11012" max="11012" width="9.28515625" style="2" customWidth="1"/>
    <col min="11013" max="11013" width="9" style="2" customWidth="1"/>
    <col min="11014" max="11014" width="9.7109375" style="2" customWidth="1"/>
    <col min="11015" max="11264" width="11.42578125" style="2"/>
    <col min="11265" max="11265" width="27" style="2" customWidth="1"/>
    <col min="11266" max="11267" width="10" style="2" customWidth="1"/>
    <col min="11268" max="11268" width="9.28515625" style="2" customWidth="1"/>
    <col min="11269" max="11269" width="9" style="2" customWidth="1"/>
    <col min="11270" max="11270" width="9.7109375" style="2" customWidth="1"/>
    <col min="11271" max="11520" width="11.42578125" style="2"/>
    <col min="11521" max="11521" width="27" style="2" customWidth="1"/>
    <col min="11522" max="11523" width="10" style="2" customWidth="1"/>
    <col min="11524" max="11524" width="9.28515625" style="2" customWidth="1"/>
    <col min="11525" max="11525" width="9" style="2" customWidth="1"/>
    <col min="11526" max="11526" width="9.7109375" style="2" customWidth="1"/>
    <col min="11527" max="11776" width="11.42578125" style="2"/>
    <col min="11777" max="11777" width="27" style="2" customWidth="1"/>
    <col min="11778" max="11779" width="10" style="2" customWidth="1"/>
    <col min="11780" max="11780" width="9.28515625" style="2" customWidth="1"/>
    <col min="11781" max="11781" width="9" style="2" customWidth="1"/>
    <col min="11782" max="11782" width="9.7109375" style="2" customWidth="1"/>
    <col min="11783" max="12032" width="11.42578125" style="2"/>
    <col min="12033" max="12033" width="27" style="2" customWidth="1"/>
    <col min="12034" max="12035" width="10" style="2" customWidth="1"/>
    <col min="12036" max="12036" width="9.28515625" style="2" customWidth="1"/>
    <col min="12037" max="12037" width="9" style="2" customWidth="1"/>
    <col min="12038" max="12038" width="9.7109375" style="2" customWidth="1"/>
    <col min="12039" max="12288" width="11.42578125" style="2"/>
    <col min="12289" max="12289" width="27" style="2" customWidth="1"/>
    <col min="12290" max="12291" width="10" style="2" customWidth="1"/>
    <col min="12292" max="12292" width="9.28515625" style="2" customWidth="1"/>
    <col min="12293" max="12293" width="9" style="2" customWidth="1"/>
    <col min="12294" max="12294" width="9.7109375" style="2" customWidth="1"/>
    <col min="12295" max="12544" width="11.42578125" style="2"/>
    <col min="12545" max="12545" width="27" style="2" customWidth="1"/>
    <col min="12546" max="12547" width="10" style="2" customWidth="1"/>
    <col min="12548" max="12548" width="9.28515625" style="2" customWidth="1"/>
    <col min="12549" max="12549" width="9" style="2" customWidth="1"/>
    <col min="12550" max="12550" width="9.7109375" style="2" customWidth="1"/>
    <col min="12551" max="12800" width="11.42578125" style="2"/>
    <col min="12801" max="12801" width="27" style="2" customWidth="1"/>
    <col min="12802" max="12803" width="10" style="2" customWidth="1"/>
    <col min="12804" max="12804" width="9.28515625" style="2" customWidth="1"/>
    <col min="12805" max="12805" width="9" style="2" customWidth="1"/>
    <col min="12806" max="12806" width="9.7109375" style="2" customWidth="1"/>
    <col min="12807" max="13056" width="11.42578125" style="2"/>
    <col min="13057" max="13057" width="27" style="2" customWidth="1"/>
    <col min="13058" max="13059" width="10" style="2" customWidth="1"/>
    <col min="13060" max="13060" width="9.28515625" style="2" customWidth="1"/>
    <col min="13061" max="13061" width="9" style="2" customWidth="1"/>
    <col min="13062" max="13062" width="9.7109375" style="2" customWidth="1"/>
    <col min="13063" max="13312" width="11.42578125" style="2"/>
    <col min="13313" max="13313" width="27" style="2" customWidth="1"/>
    <col min="13314" max="13315" width="10" style="2" customWidth="1"/>
    <col min="13316" max="13316" width="9.28515625" style="2" customWidth="1"/>
    <col min="13317" max="13317" width="9" style="2" customWidth="1"/>
    <col min="13318" max="13318" width="9.7109375" style="2" customWidth="1"/>
    <col min="13319" max="13568" width="11.42578125" style="2"/>
    <col min="13569" max="13569" width="27" style="2" customWidth="1"/>
    <col min="13570" max="13571" width="10" style="2" customWidth="1"/>
    <col min="13572" max="13572" width="9.28515625" style="2" customWidth="1"/>
    <col min="13573" max="13573" width="9" style="2" customWidth="1"/>
    <col min="13574" max="13574" width="9.7109375" style="2" customWidth="1"/>
    <col min="13575" max="13824" width="11.42578125" style="2"/>
    <col min="13825" max="13825" width="27" style="2" customWidth="1"/>
    <col min="13826" max="13827" width="10" style="2" customWidth="1"/>
    <col min="13828" max="13828" width="9.28515625" style="2" customWidth="1"/>
    <col min="13829" max="13829" width="9" style="2" customWidth="1"/>
    <col min="13830" max="13830" width="9.7109375" style="2" customWidth="1"/>
    <col min="13831" max="14080" width="11.42578125" style="2"/>
    <col min="14081" max="14081" width="27" style="2" customWidth="1"/>
    <col min="14082" max="14083" width="10" style="2" customWidth="1"/>
    <col min="14084" max="14084" width="9.28515625" style="2" customWidth="1"/>
    <col min="14085" max="14085" width="9" style="2" customWidth="1"/>
    <col min="14086" max="14086" width="9.7109375" style="2" customWidth="1"/>
    <col min="14087" max="14336" width="11.42578125" style="2"/>
    <col min="14337" max="14337" width="27" style="2" customWidth="1"/>
    <col min="14338" max="14339" width="10" style="2" customWidth="1"/>
    <col min="14340" max="14340" width="9.28515625" style="2" customWidth="1"/>
    <col min="14341" max="14341" width="9" style="2" customWidth="1"/>
    <col min="14342" max="14342" width="9.7109375" style="2" customWidth="1"/>
    <col min="14343" max="14592" width="11.42578125" style="2"/>
    <col min="14593" max="14593" width="27" style="2" customWidth="1"/>
    <col min="14594" max="14595" width="10" style="2" customWidth="1"/>
    <col min="14596" max="14596" width="9.28515625" style="2" customWidth="1"/>
    <col min="14597" max="14597" width="9" style="2" customWidth="1"/>
    <col min="14598" max="14598" width="9.7109375" style="2" customWidth="1"/>
    <col min="14599" max="14848" width="11.42578125" style="2"/>
    <col min="14849" max="14849" width="27" style="2" customWidth="1"/>
    <col min="14850" max="14851" width="10" style="2" customWidth="1"/>
    <col min="14852" max="14852" width="9.28515625" style="2" customWidth="1"/>
    <col min="14853" max="14853" width="9" style="2" customWidth="1"/>
    <col min="14854" max="14854" width="9.7109375" style="2" customWidth="1"/>
    <col min="14855" max="15104" width="11.42578125" style="2"/>
    <col min="15105" max="15105" width="27" style="2" customWidth="1"/>
    <col min="15106" max="15107" width="10" style="2" customWidth="1"/>
    <col min="15108" max="15108" width="9.28515625" style="2" customWidth="1"/>
    <col min="15109" max="15109" width="9" style="2" customWidth="1"/>
    <col min="15110" max="15110" width="9.7109375" style="2" customWidth="1"/>
    <col min="15111" max="15360" width="11.42578125" style="2"/>
    <col min="15361" max="15361" width="27" style="2" customWidth="1"/>
    <col min="15362" max="15363" width="10" style="2" customWidth="1"/>
    <col min="15364" max="15364" width="9.28515625" style="2" customWidth="1"/>
    <col min="15365" max="15365" width="9" style="2" customWidth="1"/>
    <col min="15366" max="15366" width="9.7109375" style="2" customWidth="1"/>
    <col min="15367" max="15616" width="11.42578125" style="2"/>
    <col min="15617" max="15617" width="27" style="2" customWidth="1"/>
    <col min="15618" max="15619" width="10" style="2" customWidth="1"/>
    <col min="15620" max="15620" width="9.28515625" style="2" customWidth="1"/>
    <col min="15621" max="15621" width="9" style="2" customWidth="1"/>
    <col min="15622" max="15622" width="9.7109375" style="2" customWidth="1"/>
    <col min="15623" max="15872" width="11.42578125" style="2"/>
    <col min="15873" max="15873" width="27" style="2" customWidth="1"/>
    <col min="15874" max="15875" width="10" style="2" customWidth="1"/>
    <col min="15876" max="15876" width="9.28515625" style="2" customWidth="1"/>
    <col min="15877" max="15877" width="9" style="2" customWidth="1"/>
    <col min="15878" max="15878" width="9.7109375" style="2" customWidth="1"/>
    <col min="15879" max="16128" width="11.42578125" style="2"/>
    <col min="16129" max="16129" width="27" style="2" customWidth="1"/>
    <col min="16130" max="16131" width="10" style="2" customWidth="1"/>
    <col min="16132" max="16132" width="9.28515625" style="2" customWidth="1"/>
    <col min="16133" max="16133" width="9" style="2" customWidth="1"/>
    <col min="16134" max="16134" width="9.7109375" style="2" customWidth="1"/>
    <col min="16135" max="16384" width="11.42578125" style="2"/>
  </cols>
  <sheetData>
    <row r="6" spans="1:6" x14ac:dyDescent="0.2">
      <c r="A6" s="1" t="s">
        <v>140</v>
      </c>
    </row>
    <row r="7" spans="1:6" x14ac:dyDescent="0.2">
      <c r="A7" s="1"/>
    </row>
    <row r="8" spans="1:6" s="5" customFormat="1" x14ac:dyDescent="0.2">
      <c r="A8" s="3"/>
      <c r="B8" s="4" t="s">
        <v>0</v>
      </c>
      <c r="C8" s="175" t="s">
        <v>1</v>
      </c>
      <c r="D8" s="176"/>
      <c r="E8" s="176"/>
      <c r="F8" s="177"/>
    </row>
    <row r="9" spans="1:6" s="10" customFormat="1" x14ac:dyDescent="0.2">
      <c r="A9" s="6"/>
      <c r="B9" s="7" t="s">
        <v>2</v>
      </c>
      <c r="C9" s="8" t="s">
        <v>3</v>
      </c>
      <c r="D9" s="8" t="s">
        <v>4</v>
      </c>
      <c r="E9" s="8" t="s">
        <v>5</v>
      </c>
      <c r="F9" s="9" t="s">
        <v>6</v>
      </c>
    </row>
    <row r="10" spans="1:6" x14ac:dyDescent="0.2">
      <c r="A10" s="2" t="s">
        <v>7</v>
      </c>
      <c r="B10" s="11">
        <v>660000</v>
      </c>
      <c r="C10" s="11">
        <f>B10</f>
        <v>660000</v>
      </c>
      <c r="D10" s="11"/>
      <c r="E10" s="11"/>
      <c r="F10" s="12"/>
    </row>
    <row r="11" spans="1:6" x14ac:dyDescent="0.2">
      <c r="A11" s="2" t="s">
        <v>3</v>
      </c>
      <c r="B11" s="13">
        <v>575000</v>
      </c>
      <c r="C11" s="13"/>
      <c r="D11" s="13">
        <f>B11</f>
        <v>575000</v>
      </c>
      <c r="E11" s="13"/>
      <c r="F11" s="14"/>
    </row>
    <row r="12" spans="1:6" x14ac:dyDescent="0.2">
      <c r="A12" s="2" t="s">
        <v>4</v>
      </c>
      <c r="B12" s="13">
        <v>525000</v>
      </c>
      <c r="C12" s="13"/>
      <c r="D12" s="13"/>
      <c r="E12" s="13">
        <f>B12</f>
        <v>525000</v>
      </c>
      <c r="F12" s="14"/>
    </row>
    <row r="13" spans="1:6" x14ac:dyDescent="0.2">
      <c r="A13" s="2" t="s">
        <v>5</v>
      </c>
      <c r="B13" s="15">
        <v>650000</v>
      </c>
      <c r="C13" s="15"/>
      <c r="D13" s="15"/>
      <c r="E13" s="15"/>
      <c r="F13" s="15">
        <f>B13</f>
        <v>650000</v>
      </c>
    </row>
    <row r="14" spans="1:6" ht="18" customHeight="1" thickBot="1" x14ac:dyDescent="0.25">
      <c r="A14" s="2" t="s">
        <v>8</v>
      </c>
      <c r="B14" s="16"/>
      <c r="C14" s="17">
        <f>SUM(C10:C13)</f>
        <v>660000</v>
      </c>
      <c r="D14" s="17">
        <f>SUM(D10:D13)</f>
        <v>575000</v>
      </c>
      <c r="E14" s="17">
        <f>SUM(E10:E13)</f>
        <v>525000</v>
      </c>
      <c r="F14" s="17">
        <f>SUM(F10:F13)</f>
        <v>650000</v>
      </c>
    </row>
    <row r="15" spans="1:6" ht="13.5" thickTop="1" x14ac:dyDescent="0.2"/>
  </sheetData>
  <mergeCells count="1">
    <mergeCell ref="C8:F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2"/>
  <sheetViews>
    <sheetView workbookViewId="0">
      <selection activeCell="G51" sqref="G51"/>
    </sheetView>
  </sheetViews>
  <sheetFormatPr baseColWidth="10" defaultRowHeight="15" x14ac:dyDescent="0.25"/>
  <cols>
    <col min="1" max="1" width="28.5703125" bestFit="1" customWidth="1"/>
    <col min="2" max="2" width="12" bestFit="1" customWidth="1"/>
  </cols>
  <sheetData>
    <row r="5" spans="1:3" x14ac:dyDescent="0.25">
      <c r="A5" s="156" t="s">
        <v>141</v>
      </c>
    </row>
    <row r="6" spans="1:3" x14ac:dyDescent="0.25">
      <c r="A6" t="s">
        <v>142</v>
      </c>
    </row>
    <row r="8" spans="1:3" x14ac:dyDescent="0.25">
      <c r="A8" s="31" t="s">
        <v>24</v>
      </c>
    </row>
    <row r="9" spans="1:3" x14ac:dyDescent="0.25">
      <c r="A9" t="s">
        <v>25</v>
      </c>
      <c r="B9" s="32">
        <v>90000</v>
      </c>
    </row>
    <row r="10" spans="1:3" x14ac:dyDescent="0.25">
      <c r="A10" t="s">
        <v>26</v>
      </c>
      <c r="B10" s="33">
        <v>0.3</v>
      </c>
    </row>
    <row r="11" spans="1:3" x14ac:dyDescent="0.25">
      <c r="A11" t="s">
        <v>27</v>
      </c>
      <c r="B11">
        <v>30</v>
      </c>
      <c r="C11" t="s">
        <v>28</v>
      </c>
    </row>
    <row r="12" spans="1:3" x14ac:dyDescent="0.25">
      <c r="A12" t="s">
        <v>29</v>
      </c>
      <c r="B12">
        <v>0</v>
      </c>
    </row>
    <row r="13" spans="1:3" x14ac:dyDescent="0.25">
      <c r="A13" t="s">
        <v>30</v>
      </c>
      <c r="B13" s="33">
        <v>0.25</v>
      </c>
    </row>
    <row r="15" spans="1:3" x14ac:dyDescent="0.25">
      <c r="A15" t="s">
        <v>36</v>
      </c>
    </row>
    <row r="16" spans="1:3" x14ac:dyDescent="0.25">
      <c r="A16" t="s">
        <v>32</v>
      </c>
      <c r="B16" s="34">
        <f>B9</f>
        <v>90000</v>
      </c>
    </row>
    <row r="17" spans="1:3" x14ac:dyDescent="0.25">
      <c r="A17" t="s">
        <v>33</v>
      </c>
      <c r="B17" s="35">
        <f>B9*B10</f>
        <v>27000</v>
      </c>
    </row>
    <row r="18" spans="1:3" x14ac:dyDescent="0.25">
      <c r="A18" s="157" t="s">
        <v>144</v>
      </c>
      <c r="B18" s="34">
        <f>B16-B17</f>
        <v>63000</v>
      </c>
    </row>
    <row r="19" spans="1:3" x14ac:dyDescent="0.25">
      <c r="A19" t="s">
        <v>34</v>
      </c>
      <c r="B19" s="35">
        <v>0</v>
      </c>
    </row>
    <row r="20" spans="1:3" x14ac:dyDescent="0.25">
      <c r="A20" s="157" t="s">
        <v>143</v>
      </c>
      <c r="B20" s="34">
        <f>B18+B19</f>
        <v>63000</v>
      </c>
    </row>
    <row r="21" spans="1:3" x14ac:dyDescent="0.25">
      <c r="A21" s="157" t="s">
        <v>146</v>
      </c>
      <c r="B21" s="35">
        <f>B20*B13</f>
        <v>15750</v>
      </c>
    </row>
    <row r="22" spans="1:3" ht="15.75" thickBot="1" x14ac:dyDescent="0.3">
      <c r="A22" t="s">
        <v>35</v>
      </c>
      <c r="B22" s="37">
        <f>B20+B21</f>
        <v>78750</v>
      </c>
      <c r="C22" t="s">
        <v>31</v>
      </c>
    </row>
    <row r="23" spans="1:3" ht="16.5" thickTop="1" thickBot="1" x14ac:dyDescent="0.3">
      <c r="A23" s="157" t="s">
        <v>145</v>
      </c>
      <c r="B23" s="36">
        <f>B20+B21</f>
        <v>78750</v>
      </c>
      <c r="C23" t="s">
        <v>37</v>
      </c>
    </row>
    <row r="24" spans="1:3" ht="15.75" thickTop="1" x14ac:dyDescent="0.25"/>
    <row r="25" spans="1:3" x14ac:dyDescent="0.25">
      <c r="A25" t="s">
        <v>38</v>
      </c>
    </row>
    <row r="26" spans="1:3" x14ac:dyDescent="0.25">
      <c r="A26" s="31" t="s">
        <v>24</v>
      </c>
    </row>
    <row r="27" spans="1:3" x14ac:dyDescent="0.25">
      <c r="A27" t="s">
        <v>25</v>
      </c>
      <c r="B27" s="32">
        <v>90000</v>
      </c>
    </row>
    <row r="28" spans="1:3" x14ac:dyDescent="0.25">
      <c r="A28" t="s">
        <v>26</v>
      </c>
      <c r="B28" s="33">
        <v>0.3</v>
      </c>
    </row>
    <row r="29" spans="1:3" x14ac:dyDescent="0.25">
      <c r="A29" t="s">
        <v>27</v>
      </c>
      <c r="B29">
        <v>30</v>
      </c>
    </row>
    <row r="30" spans="1:3" x14ac:dyDescent="0.25">
      <c r="A30" t="s">
        <v>29</v>
      </c>
      <c r="B30" s="32">
        <v>10000</v>
      </c>
    </row>
    <row r="31" spans="1:3" x14ac:dyDescent="0.25">
      <c r="A31" t="s">
        <v>30</v>
      </c>
      <c r="B31" s="33">
        <v>0.25</v>
      </c>
    </row>
    <row r="34" spans="1:5" x14ac:dyDescent="0.25">
      <c r="A34" t="s">
        <v>32</v>
      </c>
      <c r="B34" s="34">
        <f>B27</f>
        <v>90000</v>
      </c>
    </row>
    <row r="35" spans="1:5" x14ac:dyDescent="0.25">
      <c r="A35" t="s">
        <v>33</v>
      </c>
      <c r="B35" s="35">
        <f>B27*B28</f>
        <v>27000</v>
      </c>
    </row>
    <row r="36" spans="1:5" x14ac:dyDescent="0.25">
      <c r="A36" s="157" t="s">
        <v>144</v>
      </c>
      <c r="B36" s="34">
        <f>B34-B35</f>
        <v>63000</v>
      </c>
    </row>
    <row r="37" spans="1:5" x14ac:dyDescent="0.25">
      <c r="A37" t="s">
        <v>39</v>
      </c>
      <c r="B37" s="35">
        <v>10000</v>
      </c>
    </row>
    <row r="38" spans="1:5" x14ac:dyDescent="0.25">
      <c r="A38" s="157" t="s">
        <v>143</v>
      </c>
      <c r="B38" s="34">
        <f>B36+B37</f>
        <v>73000</v>
      </c>
    </row>
    <row r="39" spans="1:5" x14ac:dyDescent="0.25">
      <c r="A39" s="157" t="s">
        <v>146</v>
      </c>
      <c r="B39" s="35">
        <f>B38*B31</f>
        <v>18250</v>
      </c>
    </row>
    <row r="40" spans="1:5" ht="15.75" thickBot="1" x14ac:dyDescent="0.3">
      <c r="A40" t="s">
        <v>35</v>
      </c>
      <c r="B40" s="37">
        <f>B38+B39</f>
        <v>91250</v>
      </c>
    </row>
    <row r="41" spans="1:5" ht="16.5" thickTop="1" thickBot="1" x14ac:dyDescent="0.3">
      <c r="A41" s="157" t="s">
        <v>145</v>
      </c>
      <c r="B41" s="36">
        <f>B38+B39</f>
        <v>91250</v>
      </c>
      <c r="E41" s="38"/>
    </row>
    <row r="42" spans="1:5" ht="15.75" thickTop="1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9"/>
  <sheetViews>
    <sheetView workbookViewId="0">
      <selection activeCell="B51" sqref="B51"/>
    </sheetView>
  </sheetViews>
  <sheetFormatPr baseColWidth="10" defaultRowHeight="12.75" x14ac:dyDescent="0.2"/>
  <cols>
    <col min="1" max="1" width="28.28515625" style="80" bestFit="1" customWidth="1"/>
    <col min="2" max="8" width="11.42578125" style="80"/>
    <col min="9" max="9" width="12" style="80" customWidth="1"/>
    <col min="10" max="256" width="11.42578125" style="80"/>
    <col min="257" max="257" width="28.28515625" style="80" bestFit="1" customWidth="1"/>
    <col min="258" max="264" width="11.42578125" style="80"/>
    <col min="265" max="265" width="12" style="80" customWidth="1"/>
    <col min="266" max="512" width="11.42578125" style="80"/>
    <col min="513" max="513" width="28.28515625" style="80" bestFit="1" customWidth="1"/>
    <col min="514" max="520" width="11.42578125" style="80"/>
    <col min="521" max="521" width="12" style="80" customWidth="1"/>
    <col min="522" max="768" width="11.42578125" style="80"/>
    <col min="769" max="769" width="28.28515625" style="80" bestFit="1" customWidth="1"/>
    <col min="770" max="776" width="11.42578125" style="80"/>
    <col min="777" max="777" width="12" style="80" customWidth="1"/>
    <col min="778" max="1024" width="11.42578125" style="80"/>
    <col min="1025" max="1025" width="28.28515625" style="80" bestFit="1" customWidth="1"/>
    <col min="1026" max="1032" width="11.42578125" style="80"/>
    <col min="1033" max="1033" width="12" style="80" customWidth="1"/>
    <col min="1034" max="1280" width="11.42578125" style="80"/>
    <col min="1281" max="1281" width="28.28515625" style="80" bestFit="1" customWidth="1"/>
    <col min="1282" max="1288" width="11.42578125" style="80"/>
    <col min="1289" max="1289" width="12" style="80" customWidth="1"/>
    <col min="1290" max="1536" width="11.42578125" style="80"/>
    <col min="1537" max="1537" width="28.28515625" style="80" bestFit="1" customWidth="1"/>
    <col min="1538" max="1544" width="11.42578125" style="80"/>
    <col min="1545" max="1545" width="12" style="80" customWidth="1"/>
    <col min="1546" max="1792" width="11.42578125" style="80"/>
    <col min="1793" max="1793" width="28.28515625" style="80" bestFit="1" customWidth="1"/>
    <col min="1794" max="1800" width="11.42578125" style="80"/>
    <col min="1801" max="1801" width="12" style="80" customWidth="1"/>
    <col min="1802" max="2048" width="11.42578125" style="80"/>
    <col min="2049" max="2049" width="28.28515625" style="80" bestFit="1" customWidth="1"/>
    <col min="2050" max="2056" width="11.42578125" style="80"/>
    <col min="2057" max="2057" width="12" style="80" customWidth="1"/>
    <col min="2058" max="2304" width="11.42578125" style="80"/>
    <col min="2305" max="2305" width="28.28515625" style="80" bestFit="1" customWidth="1"/>
    <col min="2306" max="2312" width="11.42578125" style="80"/>
    <col min="2313" max="2313" width="12" style="80" customWidth="1"/>
    <col min="2314" max="2560" width="11.42578125" style="80"/>
    <col min="2561" max="2561" width="28.28515625" style="80" bestFit="1" customWidth="1"/>
    <col min="2562" max="2568" width="11.42578125" style="80"/>
    <col min="2569" max="2569" width="12" style="80" customWidth="1"/>
    <col min="2570" max="2816" width="11.42578125" style="80"/>
    <col min="2817" max="2817" width="28.28515625" style="80" bestFit="1" customWidth="1"/>
    <col min="2818" max="2824" width="11.42578125" style="80"/>
    <col min="2825" max="2825" width="12" style="80" customWidth="1"/>
    <col min="2826" max="3072" width="11.42578125" style="80"/>
    <col min="3073" max="3073" width="28.28515625" style="80" bestFit="1" customWidth="1"/>
    <col min="3074" max="3080" width="11.42578125" style="80"/>
    <col min="3081" max="3081" width="12" style="80" customWidth="1"/>
    <col min="3082" max="3328" width="11.42578125" style="80"/>
    <col min="3329" max="3329" width="28.28515625" style="80" bestFit="1" customWidth="1"/>
    <col min="3330" max="3336" width="11.42578125" style="80"/>
    <col min="3337" max="3337" width="12" style="80" customWidth="1"/>
    <col min="3338" max="3584" width="11.42578125" style="80"/>
    <col min="3585" max="3585" width="28.28515625" style="80" bestFit="1" customWidth="1"/>
    <col min="3586" max="3592" width="11.42578125" style="80"/>
    <col min="3593" max="3593" width="12" style="80" customWidth="1"/>
    <col min="3594" max="3840" width="11.42578125" style="80"/>
    <col min="3841" max="3841" width="28.28515625" style="80" bestFit="1" customWidth="1"/>
    <col min="3842" max="3848" width="11.42578125" style="80"/>
    <col min="3849" max="3849" width="12" style="80" customWidth="1"/>
    <col min="3850" max="4096" width="11.42578125" style="80"/>
    <col min="4097" max="4097" width="28.28515625" style="80" bestFit="1" customWidth="1"/>
    <col min="4098" max="4104" width="11.42578125" style="80"/>
    <col min="4105" max="4105" width="12" style="80" customWidth="1"/>
    <col min="4106" max="4352" width="11.42578125" style="80"/>
    <col min="4353" max="4353" width="28.28515625" style="80" bestFit="1" customWidth="1"/>
    <col min="4354" max="4360" width="11.42578125" style="80"/>
    <col min="4361" max="4361" width="12" style="80" customWidth="1"/>
    <col min="4362" max="4608" width="11.42578125" style="80"/>
    <col min="4609" max="4609" width="28.28515625" style="80" bestFit="1" customWidth="1"/>
    <col min="4610" max="4616" width="11.42578125" style="80"/>
    <col min="4617" max="4617" width="12" style="80" customWidth="1"/>
    <col min="4618" max="4864" width="11.42578125" style="80"/>
    <col min="4865" max="4865" width="28.28515625" style="80" bestFit="1" customWidth="1"/>
    <col min="4866" max="4872" width="11.42578125" style="80"/>
    <col min="4873" max="4873" width="12" style="80" customWidth="1"/>
    <col min="4874" max="5120" width="11.42578125" style="80"/>
    <col min="5121" max="5121" width="28.28515625" style="80" bestFit="1" customWidth="1"/>
    <col min="5122" max="5128" width="11.42578125" style="80"/>
    <col min="5129" max="5129" width="12" style="80" customWidth="1"/>
    <col min="5130" max="5376" width="11.42578125" style="80"/>
    <col min="5377" max="5377" width="28.28515625" style="80" bestFit="1" customWidth="1"/>
    <col min="5378" max="5384" width="11.42578125" style="80"/>
    <col min="5385" max="5385" width="12" style="80" customWidth="1"/>
    <col min="5386" max="5632" width="11.42578125" style="80"/>
    <col min="5633" max="5633" width="28.28515625" style="80" bestFit="1" customWidth="1"/>
    <col min="5634" max="5640" width="11.42578125" style="80"/>
    <col min="5641" max="5641" width="12" style="80" customWidth="1"/>
    <col min="5642" max="5888" width="11.42578125" style="80"/>
    <col min="5889" max="5889" width="28.28515625" style="80" bestFit="1" customWidth="1"/>
    <col min="5890" max="5896" width="11.42578125" style="80"/>
    <col min="5897" max="5897" width="12" style="80" customWidth="1"/>
    <col min="5898" max="6144" width="11.42578125" style="80"/>
    <col min="6145" max="6145" width="28.28515625" style="80" bestFit="1" customWidth="1"/>
    <col min="6146" max="6152" width="11.42578125" style="80"/>
    <col min="6153" max="6153" width="12" style="80" customWidth="1"/>
    <col min="6154" max="6400" width="11.42578125" style="80"/>
    <col min="6401" max="6401" width="28.28515625" style="80" bestFit="1" customWidth="1"/>
    <col min="6402" max="6408" width="11.42578125" style="80"/>
    <col min="6409" max="6409" width="12" style="80" customWidth="1"/>
    <col min="6410" max="6656" width="11.42578125" style="80"/>
    <col min="6657" max="6657" width="28.28515625" style="80" bestFit="1" customWidth="1"/>
    <col min="6658" max="6664" width="11.42578125" style="80"/>
    <col min="6665" max="6665" width="12" style="80" customWidth="1"/>
    <col min="6666" max="6912" width="11.42578125" style="80"/>
    <col min="6913" max="6913" width="28.28515625" style="80" bestFit="1" customWidth="1"/>
    <col min="6914" max="6920" width="11.42578125" style="80"/>
    <col min="6921" max="6921" width="12" style="80" customWidth="1"/>
    <col min="6922" max="7168" width="11.42578125" style="80"/>
    <col min="7169" max="7169" width="28.28515625" style="80" bestFit="1" customWidth="1"/>
    <col min="7170" max="7176" width="11.42578125" style="80"/>
    <col min="7177" max="7177" width="12" style="80" customWidth="1"/>
    <col min="7178" max="7424" width="11.42578125" style="80"/>
    <col min="7425" max="7425" width="28.28515625" style="80" bestFit="1" customWidth="1"/>
    <col min="7426" max="7432" width="11.42578125" style="80"/>
    <col min="7433" max="7433" width="12" style="80" customWidth="1"/>
    <col min="7434" max="7680" width="11.42578125" style="80"/>
    <col min="7681" max="7681" width="28.28515625" style="80" bestFit="1" customWidth="1"/>
    <col min="7682" max="7688" width="11.42578125" style="80"/>
    <col min="7689" max="7689" width="12" style="80" customWidth="1"/>
    <col min="7690" max="7936" width="11.42578125" style="80"/>
    <col min="7937" max="7937" width="28.28515625" style="80" bestFit="1" customWidth="1"/>
    <col min="7938" max="7944" width="11.42578125" style="80"/>
    <col min="7945" max="7945" width="12" style="80" customWidth="1"/>
    <col min="7946" max="8192" width="11.42578125" style="80"/>
    <col min="8193" max="8193" width="28.28515625" style="80" bestFit="1" customWidth="1"/>
    <col min="8194" max="8200" width="11.42578125" style="80"/>
    <col min="8201" max="8201" width="12" style="80" customWidth="1"/>
    <col min="8202" max="8448" width="11.42578125" style="80"/>
    <col min="8449" max="8449" width="28.28515625" style="80" bestFit="1" customWidth="1"/>
    <col min="8450" max="8456" width="11.42578125" style="80"/>
    <col min="8457" max="8457" width="12" style="80" customWidth="1"/>
    <col min="8458" max="8704" width="11.42578125" style="80"/>
    <col min="8705" max="8705" width="28.28515625" style="80" bestFit="1" customWidth="1"/>
    <col min="8706" max="8712" width="11.42578125" style="80"/>
    <col min="8713" max="8713" width="12" style="80" customWidth="1"/>
    <col min="8714" max="8960" width="11.42578125" style="80"/>
    <col min="8961" max="8961" width="28.28515625" style="80" bestFit="1" customWidth="1"/>
    <col min="8962" max="8968" width="11.42578125" style="80"/>
    <col min="8969" max="8969" width="12" style="80" customWidth="1"/>
    <col min="8970" max="9216" width="11.42578125" style="80"/>
    <col min="9217" max="9217" width="28.28515625" style="80" bestFit="1" customWidth="1"/>
    <col min="9218" max="9224" width="11.42578125" style="80"/>
    <col min="9225" max="9225" width="12" style="80" customWidth="1"/>
    <col min="9226" max="9472" width="11.42578125" style="80"/>
    <col min="9473" max="9473" width="28.28515625" style="80" bestFit="1" customWidth="1"/>
    <col min="9474" max="9480" width="11.42578125" style="80"/>
    <col min="9481" max="9481" width="12" style="80" customWidth="1"/>
    <col min="9482" max="9728" width="11.42578125" style="80"/>
    <col min="9729" max="9729" width="28.28515625" style="80" bestFit="1" customWidth="1"/>
    <col min="9730" max="9736" width="11.42578125" style="80"/>
    <col min="9737" max="9737" width="12" style="80" customWidth="1"/>
    <col min="9738" max="9984" width="11.42578125" style="80"/>
    <col min="9985" max="9985" width="28.28515625" style="80" bestFit="1" customWidth="1"/>
    <col min="9986" max="9992" width="11.42578125" style="80"/>
    <col min="9993" max="9993" width="12" style="80" customWidth="1"/>
    <col min="9994" max="10240" width="11.42578125" style="80"/>
    <col min="10241" max="10241" width="28.28515625" style="80" bestFit="1" customWidth="1"/>
    <col min="10242" max="10248" width="11.42578125" style="80"/>
    <col min="10249" max="10249" width="12" style="80" customWidth="1"/>
    <col min="10250" max="10496" width="11.42578125" style="80"/>
    <col min="10497" max="10497" width="28.28515625" style="80" bestFit="1" customWidth="1"/>
    <col min="10498" max="10504" width="11.42578125" style="80"/>
    <col min="10505" max="10505" width="12" style="80" customWidth="1"/>
    <col min="10506" max="10752" width="11.42578125" style="80"/>
    <col min="10753" max="10753" width="28.28515625" style="80" bestFit="1" customWidth="1"/>
    <col min="10754" max="10760" width="11.42578125" style="80"/>
    <col min="10761" max="10761" width="12" style="80" customWidth="1"/>
    <col min="10762" max="11008" width="11.42578125" style="80"/>
    <col min="11009" max="11009" width="28.28515625" style="80" bestFit="1" customWidth="1"/>
    <col min="11010" max="11016" width="11.42578125" style="80"/>
    <col min="11017" max="11017" width="12" style="80" customWidth="1"/>
    <col min="11018" max="11264" width="11.42578125" style="80"/>
    <col min="11265" max="11265" width="28.28515625" style="80" bestFit="1" customWidth="1"/>
    <col min="11266" max="11272" width="11.42578125" style="80"/>
    <col min="11273" max="11273" width="12" style="80" customWidth="1"/>
    <col min="11274" max="11520" width="11.42578125" style="80"/>
    <col min="11521" max="11521" width="28.28515625" style="80" bestFit="1" customWidth="1"/>
    <col min="11522" max="11528" width="11.42578125" style="80"/>
    <col min="11529" max="11529" width="12" style="80" customWidth="1"/>
    <col min="11530" max="11776" width="11.42578125" style="80"/>
    <col min="11777" max="11777" width="28.28515625" style="80" bestFit="1" customWidth="1"/>
    <col min="11778" max="11784" width="11.42578125" style="80"/>
    <col min="11785" max="11785" width="12" style="80" customWidth="1"/>
    <col min="11786" max="12032" width="11.42578125" style="80"/>
    <col min="12033" max="12033" width="28.28515625" style="80" bestFit="1" customWidth="1"/>
    <col min="12034" max="12040" width="11.42578125" style="80"/>
    <col min="12041" max="12041" width="12" style="80" customWidth="1"/>
    <col min="12042" max="12288" width="11.42578125" style="80"/>
    <col min="12289" max="12289" width="28.28515625" style="80" bestFit="1" customWidth="1"/>
    <col min="12290" max="12296" width="11.42578125" style="80"/>
    <col min="12297" max="12297" width="12" style="80" customWidth="1"/>
    <col min="12298" max="12544" width="11.42578125" style="80"/>
    <col min="12545" max="12545" width="28.28515625" style="80" bestFit="1" customWidth="1"/>
    <col min="12546" max="12552" width="11.42578125" style="80"/>
    <col min="12553" max="12553" width="12" style="80" customWidth="1"/>
    <col min="12554" max="12800" width="11.42578125" style="80"/>
    <col min="12801" max="12801" width="28.28515625" style="80" bestFit="1" customWidth="1"/>
    <col min="12802" max="12808" width="11.42578125" style="80"/>
    <col min="12809" max="12809" width="12" style="80" customWidth="1"/>
    <col min="12810" max="13056" width="11.42578125" style="80"/>
    <col min="13057" max="13057" width="28.28515625" style="80" bestFit="1" customWidth="1"/>
    <col min="13058" max="13064" width="11.42578125" style="80"/>
    <col min="13065" max="13065" width="12" style="80" customWidth="1"/>
    <col min="13066" max="13312" width="11.42578125" style="80"/>
    <col min="13313" max="13313" width="28.28515625" style="80" bestFit="1" customWidth="1"/>
    <col min="13314" max="13320" width="11.42578125" style="80"/>
    <col min="13321" max="13321" width="12" style="80" customWidth="1"/>
    <col min="13322" max="13568" width="11.42578125" style="80"/>
    <col min="13569" max="13569" width="28.28515625" style="80" bestFit="1" customWidth="1"/>
    <col min="13570" max="13576" width="11.42578125" style="80"/>
    <col min="13577" max="13577" width="12" style="80" customWidth="1"/>
    <col min="13578" max="13824" width="11.42578125" style="80"/>
    <col min="13825" max="13825" width="28.28515625" style="80" bestFit="1" customWidth="1"/>
    <col min="13826" max="13832" width="11.42578125" style="80"/>
    <col min="13833" max="13833" width="12" style="80" customWidth="1"/>
    <col min="13834" max="14080" width="11.42578125" style="80"/>
    <col min="14081" max="14081" width="28.28515625" style="80" bestFit="1" customWidth="1"/>
    <col min="14082" max="14088" width="11.42578125" style="80"/>
    <col min="14089" max="14089" width="12" style="80" customWidth="1"/>
    <col min="14090" max="14336" width="11.42578125" style="80"/>
    <col min="14337" max="14337" width="28.28515625" style="80" bestFit="1" customWidth="1"/>
    <col min="14338" max="14344" width="11.42578125" style="80"/>
    <col min="14345" max="14345" width="12" style="80" customWidth="1"/>
    <col min="14346" max="14592" width="11.42578125" style="80"/>
    <col min="14593" max="14593" width="28.28515625" style="80" bestFit="1" customWidth="1"/>
    <col min="14594" max="14600" width="11.42578125" style="80"/>
    <col min="14601" max="14601" width="12" style="80" customWidth="1"/>
    <col min="14602" max="14848" width="11.42578125" style="80"/>
    <col min="14849" max="14849" width="28.28515625" style="80" bestFit="1" customWidth="1"/>
    <col min="14850" max="14856" width="11.42578125" style="80"/>
    <col min="14857" max="14857" width="12" style="80" customWidth="1"/>
    <col min="14858" max="15104" width="11.42578125" style="80"/>
    <col min="15105" max="15105" width="28.28515625" style="80" bestFit="1" customWidth="1"/>
    <col min="15106" max="15112" width="11.42578125" style="80"/>
    <col min="15113" max="15113" width="12" style="80" customWidth="1"/>
    <col min="15114" max="15360" width="11.42578125" style="80"/>
    <col min="15361" max="15361" width="28.28515625" style="80" bestFit="1" customWidth="1"/>
    <col min="15362" max="15368" width="11.42578125" style="80"/>
    <col min="15369" max="15369" width="12" style="80" customWidth="1"/>
    <col min="15370" max="15616" width="11.42578125" style="80"/>
    <col min="15617" max="15617" width="28.28515625" style="80" bestFit="1" customWidth="1"/>
    <col min="15618" max="15624" width="11.42578125" style="80"/>
    <col min="15625" max="15625" width="12" style="80" customWidth="1"/>
    <col min="15626" max="15872" width="11.42578125" style="80"/>
    <col min="15873" max="15873" width="28.28515625" style="80" bestFit="1" customWidth="1"/>
    <col min="15874" max="15880" width="11.42578125" style="80"/>
    <col min="15881" max="15881" width="12" style="80" customWidth="1"/>
    <col min="15882" max="16128" width="11.42578125" style="80"/>
    <col min="16129" max="16129" width="28.28515625" style="80" bestFit="1" customWidth="1"/>
    <col min="16130" max="16136" width="11.42578125" style="80"/>
    <col min="16137" max="16137" width="12" style="80" customWidth="1"/>
    <col min="16138" max="16384" width="11.42578125" style="80"/>
  </cols>
  <sheetData>
    <row r="6" spans="1:5" x14ac:dyDescent="0.2">
      <c r="A6" s="1" t="s">
        <v>147</v>
      </c>
    </row>
    <row r="8" spans="1:5" x14ac:dyDescent="0.2">
      <c r="A8" s="80" t="s">
        <v>148</v>
      </c>
    </row>
    <row r="9" spans="1:5" x14ac:dyDescent="0.2">
      <c r="A9" s="5" t="s">
        <v>24</v>
      </c>
    </row>
    <row r="10" spans="1:5" x14ac:dyDescent="0.2">
      <c r="A10" s="80" t="s">
        <v>101</v>
      </c>
      <c r="B10" s="82">
        <v>0.25</v>
      </c>
    </row>
    <row r="11" spans="1:5" x14ac:dyDescent="0.2">
      <c r="A11" s="80" t="s">
        <v>102</v>
      </c>
      <c r="B11" s="82">
        <v>0.6</v>
      </c>
    </row>
    <row r="12" spans="1:5" x14ac:dyDescent="0.2">
      <c r="A12" s="80" t="s">
        <v>27</v>
      </c>
      <c r="B12" s="80">
        <v>30</v>
      </c>
      <c r="C12" s="80" t="s">
        <v>28</v>
      </c>
    </row>
    <row r="14" spans="1:5" x14ac:dyDescent="0.2">
      <c r="B14" s="80" t="s">
        <v>103</v>
      </c>
      <c r="C14" s="80" t="s">
        <v>104</v>
      </c>
      <c r="D14" s="80" t="s">
        <v>105</v>
      </c>
      <c r="E14" s="80" t="s">
        <v>5</v>
      </c>
    </row>
    <row r="15" spans="1:5" x14ac:dyDescent="0.2">
      <c r="A15" s="80" t="s">
        <v>42</v>
      </c>
      <c r="B15" s="84">
        <v>100000</v>
      </c>
      <c r="C15" s="84">
        <v>110000</v>
      </c>
      <c r="D15" s="84">
        <v>90000</v>
      </c>
      <c r="E15" s="84">
        <v>80000</v>
      </c>
    </row>
    <row r="16" spans="1:5" x14ac:dyDescent="0.2">
      <c r="A16" s="80" t="s">
        <v>62</v>
      </c>
      <c r="B16" s="125">
        <f>B15*$B$10</f>
        <v>25000</v>
      </c>
      <c r="C16" s="125">
        <f>C15*$B$10</f>
        <v>27500</v>
      </c>
      <c r="D16" s="125">
        <f>D15*$B$10</f>
        <v>22500</v>
      </c>
      <c r="E16" s="125">
        <f>E15*$B$10</f>
        <v>20000</v>
      </c>
    </row>
    <row r="17" spans="1:5" x14ac:dyDescent="0.2">
      <c r="A17" s="81" t="s">
        <v>44</v>
      </c>
      <c r="B17" s="84">
        <f>SUM(B15:B16)</f>
        <v>125000</v>
      </c>
      <c r="C17" s="84">
        <f>SUM(C15:C16)</f>
        <v>137500</v>
      </c>
      <c r="D17" s="84">
        <f>SUM(D15:D16)</f>
        <v>112500</v>
      </c>
      <c r="E17" s="84">
        <f>SUM(E15:E16)</f>
        <v>100000</v>
      </c>
    </row>
    <row r="18" spans="1:5" x14ac:dyDescent="0.2">
      <c r="A18" s="80" t="s">
        <v>53</v>
      </c>
      <c r="B18" s="84">
        <f>B17*$B$11</f>
        <v>75000</v>
      </c>
      <c r="C18" s="84">
        <f>C17*$B$11</f>
        <v>82500</v>
      </c>
      <c r="D18" s="84">
        <f>D17*$B$11</f>
        <v>67500</v>
      </c>
      <c r="E18" s="84">
        <f>E17*$B$11</f>
        <v>60000</v>
      </c>
    </row>
    <row r="19" spans="1:5" x14ac:dyDescent="0.2">
      <c r="A19" s="80" t="s">
        <v>106</v>
      </c>
      <c r="B19" s="125">
        <f>B17-B18</f>
        <v>50000</v>
      </c>
      <c r="C19" s="125">
        <f>C17-C18</f>
        <v>55000</v>
      </c>
      <c r="D19" s="125">
        <f>D17-D18</f>
        <v>45000</v>
      </c>
      <c r="E19" s="125">
        <f>E17-E18</f>
        <v>40000</v>
      </c>
    </row>
    <row r="20" spans="1:5" x14ac:dyDescent="0.2">
      <c r="B20" s="158"/>
      <c r="C20" s="158"/>
      <c r="D20" s="158"/>
      <c r="E20" s="158"/>
    </row>
    <row r="21" spans="1:5" x14ac:dyDescent="0.2">
      <c r="B21" s="84"/>
      <c r="C21" s="84"/>
      <c r="D21" s="84"/>
      <c r="E21" s="84"/>
    </row>
    <row r="22" spans="1:5" x14ac:dyDescent="0.2">
      <c r="B22" s="84"/>
      <c r="C22" s="178" t="s">
        <v>148</v>
      </c>
      <c r="D22" s="179"/>
      <c r="E22" s="179"/>
    </row>
    <row r="23" spans="1:5" x14ac:dyDescent="0.2">
      <c r="B23" s="84" t="s">
        <v>106</v>
      </c>
      <c r="C23" s="84" t="s">
        <v>3</v>
      </c>
      <c r="D23" s="84" t="s">
        <v>4</v>
      </c>
      <c r="E23" s="84" t="s">
        <v>5</v>
      </c>
    </row>
    <row r="24" spans="1:5" x14ac:dyDescent="0.2">
      <c r="A24" s="80" t="s">
        <v>103</v>
      </c>
      <c r="B24" s="84">
        <f>B19</f>
        <v>50000</v>
      </c>
      <c r="C24" s="84">
        <f>B24</f>
        <v>50000</v>
      </c>
      <c r="D24" s="84"/>
      <c r="E24" s="84"/>
    </row>
    <row r="25" spans="1:5" x14ac:dyDescent="0.2">
      <c r="A25" s="80" t="s">
        <v>104</v>
      </c>
      <c r="B25" s="84">
        <f>C19</f>
        <v>55000</v>
      </c>
      <c r="C25" s="84"/>
      <c r="D25" s="84">
        <f>B25</f>
        <v>55000</v>
      </c>
      <c r="E25" s="84"/>
    </row>
    <row r="26" spans="1:5" x14ac:dyDescent="0.2">
      <c r="A26" s="80" t="s">
        <v>105</v>
      </c>
      <c r="B26" s="84">
        <f>D19</f>
        <v>45000</v>
      </c>
      <c r="C26" s="84"/>
      <c r="D26" s="84"/>
      <c r="E26" s="84">
        <f>B26</f>
        <v>45000</v>
      </c>
    </row>
    <row r="27" spans="1:5" x14ac:dyDescent="0.2">
      <c r="A27" s="80" t="s">
        <v>5</v>
      </c>
      <c r="B27" s="84">
        <f>E19</f>
        <v>40000</v>
      </c>
      <c r="C27" s="125"/>
      <c r="D27" s="125"/>
      <c r="E27" s="125"/>
    </row>
    <row r="28" spans="1:5" x14ac:dyDescent="0.2">
      <c r="A28" s="80" t="s">
        <v>107</v>
      </c>
      <c r="B28" s="84"/>
      <c r="C28" s="84">
        <f>SUM(C24:C27)</f>
        <v>50000</v>
      </c>
      <c r="D28" s="84">
        <f>SUM(D24:D27)</f>
        <v>55000</v>
      </c>
      <c r="E28" s="84">
        <f>SUM(E24:E27)</f>
        <v>45000</v>
      </c>
    </row>
    <row r="29" spans="1:5" x14ac:dyDescent="0.2">
      <c r="A29" s="81" t="s">
        <v>108</v>
      </c>
      <c r="B29" s="84"/>
      <c r="C29" s="125">
        <f>C18</f>
        <v>82500</v>
      </c>
      <c r="D29" s="125">
        <f>D18</f>
        <v>67500</v>
      </c>
      <c r="E29" s="125">
        <f>E18</f>
        <v>60000</v>
      </c>
    </row>
    <row r="30" spans="1:5" ht="13.5" thickBot="1" x14ac:dyDescent="0.25">
      <c r="A30" s="1" t="s">
        <v>151</v>
      </c>
      <c r="B30" s="84"/>
      <c r="C30" s="127">
        <f>SUM(C28:C29)</f>
        <v>132500</v>
      </c>
      <c r="D30" s="127">
        <f>SUM(D28:D29)</f>
        <v>122500</v>
      </c>
      <c r="E30" s="127">
        <f>SUM(E28:E29)</f>
        <v>105000</v>
      </c>
    </row>
    <row r="31" spans="1:5" ht="13.5" thickTop="1" x14ac:dyDescent="0.2">
      <c r="B31" s="84"/>
      <c r="C31" s="84"/>
      <c r="D31" s="84"/>
      <c r="E31" s="84"/>
    </row>
    <row r="32" spans="1:5" x14ac:dyDescent="0.2">
      <c r="B32" s="84"/>
      <c r="C32" s="84"/>
      <c r="D32" s="84"/>
      <c r="E32" s="84"/>
    </row>
    <row r="33" spans="1:5" x14ac:dyDescent="0.2">
      <c r="A33" s="81" t="s">
        <v>109</v>
      </c>
      <c r="B33" s="84"/>
      <c r="C33" s="84"/>
      <c r="D33" s="84"/>
      <c r="E33" s="84"/>
    </row>
    <row r="34" spans="1:5" x14ac:dyDescent="0.2">
      <c r="A34" s="5" t="s">
        <v>24</v>
      </c>
      <c r="B34" s="84"/>
      <c r="C34" s="84"/>
      <c r="D34" s="84"/>
      <c r="E34" s="84"/>
    </row>
    <row r="35" spans="1:5" x14ac:dyDescent="0.2">
      <c r="A35" s="80" t="s">
        <v>101</v>
      </c>
      <c r="B35" s="140">
        <v>0.25</v>
      </c>
      <c r="C35" s="84"/>
      <c r="D35" s="84"/>
      <c r="E35" s="84"/>
    </row>
    <row r="36" spans="1:5" x14ac:dyDescent="0.2">
      <c r="A36" s="80" t="s">
        <v>26</v>
      </c>
      <c r="B36" s="140">
        <v>0.3</v>
      </c>
      <c r="C36" s="84"/>
      <c r="D36" s="84"/>
      <c r="E36" s="84"/>
    </row>
    <row r="37" spans="1:5" x14ac:dyDescent="0.2">
      <c r="A37" s="81" t="s">
        <v>110</v>
      </c>
      <c r="B37" s="140">
        <v>1</v>
      </c>
      <c r="C37" s="140"/>
      <c r="D37" s="84"/>
      <c r="E37" s="84"/>
    </row>
    <row r="38" spans="1:5" x14ac:dyDescent="0.2">
      <c r="A38" s="81" t="s">
        <v>27</v>
      </c>
      <c r="B38" s="84">
        <v>10</v>
      </c>
      <c r="C38" s="84" t="s">
        <v>28</v>
      </c>
      <c r="D38" s="84"/>
      <c r="E38" s="84"/>
    </row>
    <row r="39" spans="1:5" x14ac:dyDescent="0.2">
      <c r="A39" s="81"/>
      <c r="B39" s="84"/>
      <c r="C39" s="84"/>
      <c r="D39" s="84"/>
      <c r="E39" s="84"/>
    </row>
    <row r="40" spans="1:5" x14ac:dyDescent="0.2">
      <c r="B40" s="84"/>
      <c r="C40" s="84"/>
      <c r="D40" s="84"/>
      <c r="E40" s="84"/>
    </row>
    <row r="41" spans="1:5" x14ac:dyDescent="0.2">
      <c r="A41" s="5" t="s">
        <v>111</v>
      </c>
      <c r="B41" s="84"/>
      <c r="C41" s="84"/>
      <c r="D41" s="84"/>
      <c r="E41" s="84"/>
    </row>
    <row r="42" spans="1:5" x14ac:dyDescent="0.2">
      <c r="B42" s="84" t="s">
        <v>103</v>
      </c>
      <c r="C42" s="84" t="s">
        <v>104</v>
      </c>
      <c r="D42" s="84" t="s">
        <v>105</v>
      </c>
      <c r="E42" s="84" t="s">
        <v>5</v>
      </c>
    </row>
    <row r="43" spans="1:5" x14ac:dyDescent="0.2">
      <c r="A43" s="81" t="s">
        <v>42</v>
      </c>
      <c r="B43" s="84">
        <v>100000</v>
      </c>
      <c r="C43" s="84">
        <v>110000</v>
      </c>
      <c r="D43" s="84">
        <v>90000</v>
      </c>
      <c r="E43" s="84">
        <v>80000</v>
      </c>
    </row>
    <row r="44" spans="1:5" x14ac:dyDescent="0.2">
      <c r="A44" s="81" t="s">
        <v>33</v>
      </c>
      <c r="B44" s="125">
        <f>B43*$B$36</f>
        <v>30000</v>
      </c>
      <c r="C44" s="125">
        <f>C43*$B$36</f>
        <v>33000</v>
      </c>
      <c r="D44" s="125">
        <f>D43*$B$36</f>
        <v>27000</v>
      </c>
      <c r="E44" s="125">
        <f>E43*$B$36</f>
        <v>24000</v>
      </c>
    </row>
    <row r="45" spans="1:5" x14ac:dyDescent="0.2">
      <c r="A45" s="81" t="s">
        <v>144</v>
      </c>
      <c r="B45" s="84">
        <f>B43-B44</f>
        <v>70000</v>
      </c>
      <c r="C45" s="84">
        <f>C43-C44</f>
        <v>77000</v>
      </c>
      <c r="D45" s="84">
        <f>D43-D44</f>
        <v>63000</v>
      </c>
      <c r="E45" s="84">
        <f>E43-E44</f>
        <v>56000</v>
      </c>
    </row>
    <row r="46" spans="1:5" x14ac:dyDescent="0.2">
      <c r="A46" s="81" t="s">
        <v>34</v>
      </c>
      <c r="B46" s="125">
        <v>-10000</v>
      </c>
      <c r="C46" s="125">
        <v>-30000</v>
      </c>
      <c r="D46" s="125">
        <v>20000</v>
      </c>
      <c r="E46" s="125">
        <v>40000</v>
      </c>
    </row>
    <row r="47" spans="1:5" x14ac:dyDescent="0.2">
      <c r="A47" s="80" t="s">
        <v>61</v>
      </c>
      <c r="B47" s="84">
        <f>SUM(B45:B46)</f>
        <v>60000</v>
      </c>
      <c r="C47" s="84">
        <f>SUM(C45:C46)</f>
        <v>47000</v>
      </c>
      <c r="D47" s="84">
        <f>SUM(D45:D46)</f>
        <v>83000</v>
      </c>
      <c r="E47" s="84">
        <f>SUM(E45:E46)</f>
        <v>96000</v>
      </c>
    </row>
    <row r="48" spans="1:5" x14ac:dyDescent="0.2">
      <c r="A48" s="81" t="s">
        <v>149</v>
      </c>
      <c r="B48" s="125">
        <f>B47*$B$35</f>
        <v>15000</v>
      </c>
      <c r="C48" s="125">
        <f>C47*$B$35</f>
        <v>11750</v>
      </c>
      <c r="D48" s="125">
        <f>D47*$B$35</f>
        <v>20750</v>
      </c>
      <c r="E48" s="125">
        <f>E47*$B$35</f>
        <v>24000</v>
      </c>
    </row>
    <row r="49" spans="1:6" x14ac:dyDescent="0.2">
      <c r="A49" s="81" t="s">
        <v>150</v>
      </c>
      <c r="B49" s="141">
        <f>SUM(B47:B48)</f>
        <v>75000</v>
      </c>
      <c r="C49" s="141">
        <f>SUM(C47:C48)</f>
        <v>58750</v>
      </c>
      <c r="D49" s="141">
        <f>SUM(D47:D48)</f>
        <v>103750</v>
      </c>
      <c r="E49" s="141">
        <f>SUM(E47:E48)</f>
        <v>120000</v>
      </c>
    </row>
    <row r="50" spans="1:6" x14ac:dyDescent="0.2">
      <c r="B50" s="158"/>
      <c r="C50" s="158"/>
      <c r="D50" s="158"/>
      <c r="E50" s="158"/>
    </row>
    <row r="51" spans="1:6" x14ac:dyDescent="0.2">
      <c r="B51" s="84"/>
      <c r="C51" s="84"/>
      <c r="D51" s="84"/>
      <c r="E51" s="84"/>
    </row>
    <row r="52" spans="1:6" x14ac:dyDescent="0.2">
      <c r="B52" s="84"/>
      <c r="C52" s="178" t="s">
        <v>66</v>
      </c>
      <c r="D52" s="179"/>
      <c r="E52" s="179"/>
    </row>
    <row r="53" spans="1:6" x14ac:dyDescent="0.2">
      <c r="B53" s="84" t="s">
        <v>112</v>
      </c>
      <c r="C53" s="84" t="s">
        <v>104</v>
      </c>
      <c r="D53" s="84" t="s">
        <v>105</v>
      </c>
      <c r="E53" s="84" t="s">
        <v>5</v>
      </c>
    </row>
    <row r="54" spans="1:6" x14ac:dyDescent="0.2">
      <c r="A54" s="80" t="s">
        <v>103</v>
      </c>
      <c r="B54" s="84">
        <f>B49</f>
        <v>75000</v>
      </c>
      <c r="C54" s="84">
        <f>B54/3</f>
        <v>25000</v>
      </c>
      <c r="D54" s="84"/>
      <c r="E54" s="84"/>
    </row>
    <row r="55" spans="1:6" x14ac:dyDescent="0.2">
      <c r="A55" s="80" t="s">
        <v>104</v>
      </c>
      <c r="B55" s="84">
        <f>C49</f>
        <v>58750</v>
      </c>
      <c r="C55" s="84">
        <f>B55*2/3</f>
        <v>39166.666666666664</v>
      </c>
      <c r="D55" s="84">
        <f>B55/3</f>
        <v>19583.333333333332</v>
      </c>
      <c r="E55" s="84"/>
      <c r="F55" s="85"/>
    </row>
    <row r="56" spans="1:6" x14ac:dyDescent="0.2">
      <c r="A56" s="80" t="s">
        <v>105</v>
      </c>
      <c r="B56" s="84">
        <f>D49</f>
        <v>103750</v>
      </c>
      <c r="C56" s="84"/>
      <c r="D56" s="84">
        <f>B56*2/3</f>
        <v>69166.666666666672</v>
      </c>
      <c r="E56" s="84">
        <f>B56/3</f>
        <v>34583.333333333336</v>
      </c>
      <c r="F56" s="85"/>
    </row>
    <row r="57" spans="1:6" x14ac:dyDescent="0.2">
      <c r="A57" s="80" t="s">
        <v>5</v>
      </c>
      <c r="B57" s="84">
        <f>E49</f>
        <v>120000</v>
      </c>
      <c r="C57" s="125"/>
      <c r="D57" s="125"/>
      <c r="E57" s="125">
        <f>B57*2/3</f>
        <v>80000</v>
      </c>
    </row>
    <row r="58" spans="1:6" ht="13.5" thickBot="1" x14ac:dyDescent="0.25">
      <c r="A58" s="83" t="s">
        <v>113</v>
      </c>
      <c r="B58" s="126"/>
      <c r="C58" s="127">
        <f>SUM(C54:C57)</f>
        <v>64166.666666666664</v>
      </c>
      <c r="D58" s="127">
        <f>SUM(D54:D57)</f>
        <v>88750</v>
      </c>
      <c r="E58" s="127">
        <f>SUM(E54:E57)</f>
        <v>114583.33333333334</v>
      </c>
    </row>
    <row r="59" spans="1:6" ht="13.5" thickTop="1" x14ac:dyDescent="0.2"/>
  </sheetData>
  <mergeCells count="2">
    <mergeCell ref="C22:E22"/>
    <mergeCell ref="C52:E52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64"/>
  <sheetViews>
    <sheetView workbookViewId="0">
      <selection activeCell="O58" sqref="O58"/>
    </sheetView>
  </sheetViews>
  <sheetFormatPr baseColWidth="10" defaultRowHeight="15" x14ac:dyDescent="0.25"/>
  <cols>
    <col min="1" max="1" width="23.140625" customWidth="1"/>
    <col min="2" max="2" width="13.85546875" customWidth="1"/>
    <col min="5" max="5" width="13.28515625" customWidth="1"/>
    <col min="8" max="8" width="4" customWidth="1"/>
    <col min="9" max="9" width="33.28515625" customWidth="1"/>
  </cols>
  <sheetData>
    <row r="5" spans="1:15" ht="15.75" x14ac:dyDescent="0.25">
      <c r="A5" s="159" t="s">
        <v>152</v>
      </c>
      <c r="I5" t="s">
        <v>67</v>
      </c>
    </row>
    <row r="6" spans="1:15" ht="15.75" x14ac:dyDescent="0.25">
      <c r="A6" s="145" t="s">
        <v>153</v>
      </c>
      <c r="B6" s="145"/>
      <c r="C6" s="145"/>
      <c r="D6" s="145"/>
      <c r="E6" s="145"/>
      <c r="F6" s="145"/>
      <c r="G6" s="145"/>
      <c r="H6" s="145"/>
      <c r="I6" s="67" t="s">
        <v>68</v>
      </c>
      <c r="J6" s="48" t="s">
        <v>3</v>
      </c>
      <c r="K6" s="48" t="s">
        <v>69</v>
      </c>
      <c r="L6" s="48" t="s">
        <v>5</v>
      </c>
      <c r="M6" s="48" t="s">
        <v>41</v>
      </c>
      <c r="N6" s="145"/>
      <c r="O6" s="145"/>
    </row>
    <row r="7" spans="1:15" x14ac:dyDescent="0.25">
      <c r="B7" s="145"/>
      <c r="C7" s="145"/>
      <c r="D7" s="145"/>
      <c r="E7" s="145"/>
      <c r="F7" s="145"/>
      <c r="G7" s="145"/>
      <c r="H7" s="145"/>
      <c r="I7" s="70" t="s">
        <v>79</v>
      </c>
      <c r="J7" s="71">
        <f>E23</f>
        <v>1245000</v>
      </c>
      <c r="K7" s="71">
        <f>F23</f>
        <v>1137500</v>
      </c>
      <c r="L7" s="71">
        <f>G23</f>
        <v>1181250</v>
      </c>
      <c r="M7" s="71">
        <f>SUM(J7:L7)</f>
        <v>3563750</v>
      </c>
      <c r="N7" s="145"/>
      <c r="O7" s="145"/>
    </row>
    <row r="8" spans="1:15" x14ac:dyDescent="0.25">
      <c r="A8" s="145"/>
      <c r="B8" s="145"/>
      <c r="C8" s="145"/>
      <c r="D8" s="145"/>
      <c r="E8" s="145"/>
      <c r="F8" s="145"/>
      <c r="G8" s="145"/>
      <c r="H8" s="145"/>
      <c r="I8" s="70"/>
      <c r="J8" s="71"/>
      <c r="K8" s="71"/>
      <c r="L8" s="71"/>
      <c r="M8" s="71"/>
      <c r="N8" s="145"/>
      <c r="O8" s="145"/>
    </row>
    <row r="9" spans="1:15" x14ac:dyDescent="0.25">
      <c r="A9" s="39" t="s">
        <v>31</v>
      </c>
      <c r="B9" s="40"/>
      <c r="C9" s="39"/>
      <c r="D9" s="39"/>
      <c r="E9" s="39"/>
      <c r="F9" s="145"/>
      <c r="G9" s="145"/>
      <c r="H9" s="145"/>
      <c r="I9" s="70" t="s">
        <v>80</v>
      </c>
      <c r="J9" s="71">
        <v>150000</v>
      </c>
      <c r="K9" s="68"/>
      <c r="L9" s="68"/>
      <c r="M9" s="71">
        <v>150000</v>
      </c>
      <c r="N9" s="145"/>
      <c r="O9" s="145"/>
    </row>
    <row r="10" spans="1:15" x14ac:dyDescent="0.25">
      <c r="A10" s="41"/>
      <c r="B10" s="42" t="s">
        <v>40</v>
      </c>
      <c r="C10" s="43" t="s">
        <v>4</v>
      </c>
      <c r="D10" s="43" t="s">
        <v>5</v>
      </c>
      <c r="E10" s="43" t="s">
        <v>41</v>
      </c>
      <c r="F10" s="145"/>
      <c r="G10" s="145"/>
      <c r="H10" s="145"/>
      <c r="I10" s="63" t="s">
        <v>81</v>
      </c>
      <c r="J10" s="68">
        <f>J7+J9</f>
        <v>1395000</v>
      </c>
      <c r="K10" s="68">
        <f t="shared" ref="K10:M10" si="0">K7+K9</f>
        <v>1137500</v>
      </c>
      <c r="L10" s="68">
        <f t="shared" si="0"/>
        <v>1181250</v>
      </c>
      <c r="M10" s="68">
        <f t="shared" si="0"/>
        <v>3713750</v>
      </c>
      <c r="N10" s="145"/>
      <c r="O10" s="145"/>
    </row>
    <row r="11" spans="1:15" x14ac:dyDescent="0.25">
      <c r="A11" s="50" t="s">
        <v>42</v>
      </c>
      <c r="B11" s="143">
        <v>1000000</v>
      </c>
      <c r="C11" s="144">
        <v>900000</v>
      </c>
      <c r="D11" s="144">
        <v>950000</v>
      </c>
      <c r="E11" s="144">
        <f>SUM(B11:D11)</f>
        <v>2850000</v>
      </c>
      <c r="F11" s="145"/>
      <c r="G11" s="145"/>
      <c r="H11" s="145"/>
      <c r="I11" s="46"/>
      <c r="J11" s="49"/>
      <c r="K11" s="49"/>
      <c r="L11" s="49"/>
      <c r="M11" s="49"/>
      <c r="N11" s="145"/>
      <c r="O11" s="145"/>
    </row>
    <row r="12" spans="1:15" x14ac:dyDescent="0.25">
      <c r="A12" s="41" t="s">
        <v>43</v>
      </c>
      <c r="B12" s="44">
        <f>B11*0.25</f>
        <v>250000</v>
      </c>
      <c r="C12" s="45">
        <f>C11*0.25</f>
        <v>225000</v>
      </c>
      <c r="D12" s="45">
        <f>D11*0.25</f>
        <v>237500</v>
      </c>
      <c r="E12" s="45">
        <f>E11*0.25</f>
        <v>712500</v>
      </c>
      <c r="F12" s="145"/>
      <c r="G12" s="145"/>
      <c r="H12" s="145"/>
      <c r="I12" s="46" t="s">
        <v>78</v>
      </c>
      <c r="J12" s="49">
        <f>B61</f>
        <v>641667</v>
      </c>
      <c r="K12" s="49">
        <f>C61</f>
        <v>595833.33333333326</v>
      </c>
      <c r="L12" s="49">
        <f>D61</f>
        <v>595833.33333333337</v>
      </c>
      <c r="M12" s="49">
        <f>SUM(J12:L12)</f>
        <v>1833333.6666666665</v>
      </c>
      <c r="N12" s="145"/>
      <c r="O12" s="145"/>
    </row>
    <row r="13" spans="1:15" x14ac:dyDescent="0.25">
      <c r="A13" s="73" t="s">
        <v>44</v>
      </c>
      <c r="B13" s="160">
        <f>SUM(B11:B12)</f>
        <v>1250000</v>
      </c>
      <c r="C13" s="55">
        <f>SUM(C11:C12)</f>
        <v>1125000</v>
      </c>
      <c r="D13" s="55">
        <f>SUM(D11:D12)</f>
        <v>1187500</v>
      </c>
      <c r="E13" s="55">
        <f>SUM(E11:E12)</f>
        <v>3562500</v>
      </c>
      <c r="F13" s="145"/>
      <c r="G13" s="145"/>
      <c r="H13" s="145"/>
      <c r="I13" s="46" t="s">
        <v>70</v>
      </c>
      <c r="J13" s="49">
        <v>210000</v>
      </c>
      <c r="K13" s="49">
        <v>150000</v>
      </c>
      <c r="L13" s="49">
        <v>180000</v>
      </c>
      <c r="M13" s="49">
        <f t="shared" ref="M13:M19" si="1">SUM(J13:L13)</f>
        <v>540000</v>
      </c>
      <c r="N13" s="145"/>
      <c r="O13" s="145"/>
    </row>
    <row r="14" spans="1:15" x14ac:dyDescent="0.25">
      <c r="B14" s="145"/>
      <c r="C14" s="145"/>
      <c r="D14" s="145"/>
      <c r="E14" s="145"/>
      <c r="F14" s="145"/>
      <c r="G14" s="145"/>
      <c r="H14" s="145"/>
      <c r="I14" s="47" t="s">
        <v>71</v>
      </c>
      <c r="J14" s="49">
        <v>51000</v>
      </c>
      <c r="K14" s="49"/>
      <c r="L14" s="49">
        <f>(J13+K13)*0.141</f>
        <v>50759.999999999993</v>
      </c>
      <c r="M14" s="49">
        <f t="shared" si="1"/>
        <v>101760</v>
      </c>
      <c r="N14" s="145"/>
      <c r="O14" s="145"/>
    </row>
    <row r="15" spans="1:15" x14ac:dyDescent="0.25">
      <c r="A15" s="39"/>
      <c r="B15" s="145"/>
      <c r="C15" s="145"/>
      <c r="D15" s="145"/>
      <c r="E15" s="145"/>
      <c r="F15" s="145"/>
      <c r="G15" s="145"/>
      <c r="H15" s="145"/>
      <c r="I15" s="46" t="s">
        <v>100</v>
      </c>
      <c r="J15" s="49">
        <v>280000</v>
      </c>
      <c r="K15" s="49"/>
      <c r="L15" s="49"/>
      <c r="M15" s="49">
        <f t="shared" si="1"/>
        <v>280000</v>
      </c>
      <c r="N15" s="145"/>
      <c r="O15" s="145"/>
    </row>
    <row r="16" spans="1:15" x14ac:dyDescent="0.25">
      <c r="A16" s="56" t="s">
        <v>53</v>
      </c>
      <c r="B16" s="57">
        <v>0.8</v>
      </c>
      <c r="C16" s="58"/>
      <c r="D16" s="58"/>
      <c r="E16" s="56"/>
      <c r="F16" s="58"/>
      <c r="G16" s="59"/>
      <c r="H16" s="145"/>
      <c r="I16" s="46" t="s">
        <v>72</v>
      </c>
      <c r="J16" s="49"/>
      <c r="K16" s="49">
        <v>60000</v>
      </c>
      <c r="L16" s="49"/>
      <c r="M16" s="49">
        <f t="shared" si="1"/>
        <v>60000</v>
      </c>
      <c r="N16" s="145"/>
      <c r="O16" s="145"/>
    </row>
    <row r="17" spans="1:15" x14ac:dyDescent="0.25">
      <c r="A17" s="60" t="s">
        <v>27</v>
      </c>
      <c r="B17" s="61">
        <v>15</v>
      </c>
      <c r="C17" s="61" t="s">
        <v>28</v>
      </c>
      <c r="D17" s="61"/>
      <c r="E17" s="180" t="s">
        <v>52</v>
      </c>
      <c r="F17" s="181"/>
      <c r="G17" s="182"/>
      <c r="H17" s="145"/>
      <c r="I17" s="46" t="s">
        <v>73</v>
      </c>
      <c r="J17" s="49"/>
      <c r="K17" s="49"/>
      <c r="L17" s="49">
        <v>50000</v>
      </c>
      <c r="M17" s="49">
        <f t="shared" si="1"/>
        <v>50000</v>
      </c>
      <c r="N17" s="145"/>
      <c r="O17" s="145"/>
    </row>
    <row r="18" spans="1:15" ht="30" x14ac:dyDescent="0.25">
      <c r="A18" s="50" t="s">
        <v>47</v>
      </c>
      <c r="B18" s="51" t="s">
        <v>48</v>
      </c>
      <c r="C18" s="52" t="s">
        <v>49</v>
      </c>
      <c r="D18" s="52" t="s">
        <v>50</v>
      </c>
      <c r="E18" s="53" t="s">
        <v>3</v>
      </c>
      <c r="F18" s="53" t="s">
        <v>4</v>
      </c>
      <c r="G18" s="53" t="s">
        <v>5</v>
      </c>
      <c r="H18" s="145"/>
      <c r="I18" s="46" t="s">
        <v>82</v>
      </c>
      <c r="J18" s="49">
        <f>125000*1.25</f>
        <v>156250</v>
      </c>
      <c r="K18" s="49">
        <f t="shared" ref="K18:L18" si="2">125000*1.25</f>
        <v>156250</v>
      </c>
      <c r="L18" s="49">
        <f t="shared" si="2"/>
        <v>156250</v>
      </c>
      <c r="M18" s="49">
        <f t="shared" si="1"/>
        <v>468750</v>
      </c>
      <c r="N18" s="145"/>
      <c r="O18" s="145"/>
    </row>
    <row r="19" spans="1:15" x14ac:dyDescent="0.25">
      <c r="A19" s="41" t="s">
        <v>46</v>
      </c>
      <c r="B19" s="45">
        <v>1200000</v>
      </c>
      <c r="C19" s="45"/>
      <c r="D19" s="45">
        <f>B19*0.2</f>
        <v>240000</v>
      </c>
      <c r="E19" s="45">
        <f>D19/2</f>
        <v>120000</v>
      </c>
      <c r="F19" s="45"/>
      <c r="G19" s="45"/>
      <c r="H19" s="145"/>
      <c r="I19" s="46" t="s">
        <v>83</v>
      </c>
      <c r="J19" s="49"/>
      <c r="K19" s="49">
        <v>210000</v>
      </c>
      <c r="L19" s="49"/>
      <c r="M19" s="49">
        <f t="shared" si="1"/>
        <v>210000</v>
      </c>
      <c r="N19" s="145"/>
      <c r="O19" s="145"/>
    </row>
    <row r="20" spans="1:15" x14ac:dyDescent="0.25">
      <c r="A20" s="41" t="s">
        <v>3</v>
      </c>
      <c r="B20" s="45">
        <f>B13</f>
        <v>1250000</v>
      </c>
      <c r="C20" s="45">
        <f t="shared" ref="C20:C22" si="3">B20*$B$16</f>
        <v>1000000</v>
      </c>
      <c r="D20" s="45">
        <f>B20-C20</f>
        <v>250000</v>
      </c>
      <c r="E20" s="45">
        <f>C20+D20/2</f>
        <v>1125000</v>
      </c>
      <c r="F20" s="45">
        <f>D20/2</f>
        <v>125000</v>
      </c>
      <c r="G20" s="45"/>
      <c r="H20" s="145"/>
      <c r="I20" s="46" t="s">
        <v>84</v>
      </c>
      <c r="J20" s="49"/>
      <c r="K20" s="49">
        <v>85000</v>
      </c>
      <c r="L20" s="49"/>
      <c r="M20" s="49">
        <f>K20</f>
        <v>85000</v>
      </c>
      <c r="N20" s="145"/>
      <c r="O20" s="145"/>
    </row>
    <row r="21" spans="1:15" x14ac:dyDescent="0.25">
      <c r="A21" s="41" t="s">
        <v>4</v>
      </c>
      <c r="B21" s="45">
        <f>C13</f>
        <v>1125000</v>
      </c>
      <c r="C21" s="45">
        <f t="shared" si="3"/>
        <v>900000</v>
      </c>
      <c r="D21" s="45">
        <f t="shared" ref="D21:D22" si="4">B21-C21</f>
        <v>225000</v>
      </c>
      <c r="E21" s="45"/>
      <c r="F21" s="45">
        <f>C21+D21/2</f>
        <v>1012500</v>
      </c>
      <c r="G21" s="45">
        <f>D21/2</f>
        <v>112500</v>
      </c>
      <c r="H21" s="145"/>
      <c r="I21" s="69" t="s">
        <v>74</v>
      </c>
      <c r="J21" s="68">
        <f>SUM(J12:J19)</f>
        <v>1338917</v>
      </c>
      <c r="K21" s="68">
        <f>SUM(K12:K20)</f>
        <v>1257083.3333333333</v>
      </c>
      <c r="L21" s="68">
        <f>SUM(L12:L19)</f>
        <v>1032843.3333333334</v>
      </c>
      <c r="M21" s="68">
        <f>SUM(M12:M20)</f>
        <v>3628843.6666666665</v>
      </c>
      <c r="N21" s="145"/>
      <c r="O21" s="145"/>
    </row>
    <row r="22" spans="1:15" x14ac:dyDescent="0.25">
      <c r="A22" s="41" t="s">
        <v>5</v>
      </c>
      <c r="B22" s="45">
        <f>D13</f>
        <v>1187500</v>
      </c>
      <c r="C22" s="45">
        <f t="shared" si="3"/>
        <v>950000</v>
      </c>
      <c r="D22" s="45">
        <f t="shared" si="4"/>
        <v>237500</v>
      </c>
      <c r="E22" s="45"/>
      <c r="F22" s="45"/>
      <c r="G22" s="45">
        <f>C22+D22/2</f>
        <v>1068750</v>
      </c>
      <c r="H22" s="145"/>
      <c r="I22" s="63" t="s">
        <v>75</v>
      </c>
      <c r="J22" s="68">
        <f>J10-J21</f>
        <v>56083</v>
      </c>
      <c r="K22" s="68">
        <f t="shared" ref="K22:M22" si="5">K10-K21</f>
        <v>-119583.33333333326</v>
      </c>
      <c r="L22" s="68">
        <f t="shared" si="5"/>
        <v>148406.66666666663</v>
      </c>
      <c r="M22" s="68">
        <f t="shared" si="5"/>
        <v>84906.333333333489</v>
      </c>
      <c r="N22" s="145"/>
      <c r="O22" s="145"/>
    </row>
    <row r="23" spans="1:15" ht="15.75" thickBot="1" x14ac:dyDescent="0.3">
      <c r="A23" s="167" t="s">
        <v>51</v>
      </c>
      <c r="B23" s="166"/>
      <c r="C23" s="166"/>
      <c r="D23" s="166"/>
      <c r="E23" s="166">
        <f>SUM(E19:E22)</f>
        <v>1245000</v>
      </c>
      <c r="F23" s="166">
        <f>SUM(F19:F22)</f>
        <v>1137500</v>
      </c>
      <c r="G23" s="166">
        <f>SUM(G19:G22)</f>
        <v>1181250</v>
      </c>
      <c r="H23" s="145"/>
      <c r="I23" s="63" t="s">
        <v>76</v>
      </c>
      <c r="J23" s="68">
        <v>200000</v>
      </c>
      <c r="K23" s="68">
        <f>J24</f>
        <v>256083</v>
      </c>
      <c r="L23" s="68">
        <f>K24</f>
        <v>136499.66666666674</v>
      </c>
      <c r="M23" s="68">
        <v>200000</v>
      </c>
      <c r="N23" s="145"/>
      <c r="O23" s="145"/>
    </row>
    <row r="24" spans="1:15" ht="15.75" thickTop="1" x14ac:dyDescent="0.25">
      <c r="A24" s="39"/>
      <c r="B24" s="39"/>
      <c r="C24" s="39"/>
      <c r="D24" s="39"/>
      <c r="E24" s="39"/>
      <c r="F24" s="39"/>
      <c r="G24" s="39"/>
      <c r="H24" s="145"/>
      <c r="I24" s="63" t="s">
        <v>77</v>
      </c>
      <c r="J24" s="68">
        <f>J22+J23</f>
        <v>256083</v>
      </c>
      <c r="K24" s="68">
        <f>K22+K23</f>
        <v>136499.66666666674</v>
      </c>
      <c r="L24" s="68">
        <f>L22+L23</f>
        <v>284906.33333333337</v>
      </c>
      <c r="M24" s="68">
        <f>SUM(M22:M23)</f>
        <v>284906.33333333349</v>
      </c>
      <c r="N24" s="145"/>
      <c r="O24" s="145"/>
    </row>
    <row r="25" spans="1:15" x14ac:dyDescent="0.25">
      <c r="A25" s="39"/>
      <c r="B25" s="39"/>
      <c r="C25" s="39"/>
      <c r="D25" s="39"/>
      <c r="E25" s="39"/>
      <c r="F25" s="39"/>
      <c r="G25" s="39"/>
      <c r="H25" s="145"/>
      <c r="I25" s="145"/>
      <c r="J25" s="145"/>
      <c r="K25" s="145"/>
      <c r="L25" s="145"/>
      <c r="M25" s="145"/>
      <c r="N25" s="145"/>
      <c r="O25" s="145"/>
    </row>
    <row r="26" spans="1:15" x14ac:dyDescent="0.25">
      <c r="A26" s="145"/>
      <c r="B26" s="145"/>
      <c r="C26" s="145"/>
      <c r="D26" s="145"/>
      <c r="E26" s="145"/>
      <c r="F26" s="145"/>
      <c r="G26" s="145"/>
      <c r="H26" s="145"/>
      <c r="I26" s="145" t="s">
        <v>93</v>
      </c>
      <c r="J26" s="145"/>
      <c r="K26" s="145"/>
      <c r="L26" s="145"/>
      <c r="M26" s="145"/>
      <c r="N26" s="145"/>
      <c r="O26" s="145"/>
    </row>
    <row r="27" spans="1:15" ht="15.75" x14ac:dyDescent="0.25">
      <c r="A27" s="145"/>
      <c r="B27" s="145"/>
      <c r="C27" s="145"/>
      <c r="D27" s="145"/>
      <c r="E27" s="145"/>
      <c r="F27" s="145"/>
      <c r="G27" s="145"/>
      <c r="H27" s="145"/>
      <c r="I27" s="72" t="s">
        <v>85</v>
      </c>
      <c r="J27" s="43" t="s">
        <v>3</v>
      </c>
      <c r="K27" s="43" t="s">
        <v>4</v>
      </c>
      <c r="L27" s="43" t="s">
        <v>5</v>
      </c>
      <c r="M27" s="43" t="s">
        <v>41</v>
      </c>
      <c r="N27" s="145"/>
      <c r="O27" s="145"/>
    </row>
    <row r="28" spans="1:15" x14ac:dyDescent="0.25">
      <c r="A28" s="145"/>
      <c r="B28" s="145"/>
      <c r="C28" s="145"/>
      <c r="D28" s="145"/>
      <c r="E28" s="145"/>
      <c r="F28" s="145"/>
      <c r="G28" s="145"/>
      <c r="H28" s="145"/>
      <c r="I28" s="73" t="s">
        <v>86</v>
      </c>
      <c r="J28" s="55">
        <f>B11</f>
        <v>1000000</v>
      </c>
      <c r="K28" s="55">
        <f>C11</f>
        <v>900000</v>
      </c>
      <c r="L28" s="55">
        <f>D11</f>
        <v>950000</v>
      </c>
      <c r="M28" s="55">
        <f t="shared" ref="M28:M33" si="6">SUM(J28:L28)</f>
        <v>2850000</v>
      </c>
      <c r="N28" s="145"/>
      <c r="O28" s="145"/>
    </row>
    <row r="29" spans="1:15" x14ac:dyDescent="0.25">
      <c r="A29" s="145"/>
      <c r="B29" s="145"/>
      <c r="C29" s="145"/>
      <c r="D29" s="145"/>
      <c r="E29" s="145"/>
      <c r="F29" s="145"/>
      <c r="G29" s="145"/>
      <c r="H29" s="145"/>
      <c r="I29" s="41" t="s">
        <v>87</v>
      </c>
      <c r="J29" s="45">
        <f>B49</f>
        <v>500000</v>
      </c>
      <c r="K29" s="45">
        <f>C49</f>
        <v>450000</v>
      </c>
      <c r="L29" s="45">
        <f>D49</f>
        <v>475000</v>
      </c>
      <c r="M29" s="45">
        <f t="shared" si="6"/>
        <v>1425000</v>
      </c>
      <c r="N29" s="145"/>
      <c r="O29" s="145"/>
    </row>
    <row r="30" spans="1:15" x14ac:dyDescent="0.25">
      <c r="A30" s="145"/>
      <c r="B30" s="145"/>
      <c r="C30" s="145"/>
      <c r="D30" s="145"/>
      <c r="E30" s="145"/>
      <c r="F30" s="145"/>
      <c r="G30" s="145"/>
      <c r="H30" s="145"/>
      <c r="I30" s="41" t="s">
        <v>88</v>
      </c>
      <c r="J30" s="45">
        <v>230026</v>
      </c>
      <c r="K30" s="45">
        <v>230026</v>
      </c>
      <c r="L30" s="45">
        <v>230026</v>
      </c>
      <c r="M30" s="45">
        <f>SUM(J30:L30)</f>
        <v>690078</v>
      </c>
      <c r="N30" s="145"/>
      <c r="O30" s="145"/>
    </row>
    <row r="31" spans="1:15" x14ac:dyDescent="0.25">
      <c r="A31" s="145"/>
      <c r="B31" s="145"/>
      <c r="C31" s="145"/>
      <c r="D31" s="145"/>
      <c r="E31" s="145"/>
      <c r="F31" s="145"/>
      <c r="G31" s="145"/>
      <c r="H31" s="145"/>
      <c r="I31" s="41" t="s">
        <v>72</v>
      </c>
      <c r="J31" s="45">
        <v>30000</v>
      </c>
      <c r="K31" s="45">
        <v>30000</v>
      </c>
      <c r="L31" s="45">
        <v>30000</v>
      </c>
      <c r="M31" s="45">
        <f t="shared" si="6"/>
        <v>90000</v>
      </c>
      <c r="N31" s="145"/>
      <c r="O31" s="145"/>
    </row>
    <row r="32" spans="1:15" x14ac:dyDescent="0.25">
      <c r="A32" s="145" t="s">
        <v>55</v>
      </c>
      <c r="B32" s="145" t="s">
        <v>46</v>
      </c>
      <c r="C32" s="145"/>
      <c r="D32" s="145"/>
      <c r="E32" s="145"/>
      <c r="F32" s="145"/>
      <c r="G32" s="145"/>
      <c r="H32" s="145"/>
      <c r="I32" s="41" t="s">
        <v>89</v>
      </c>
      <c r="J32" s="45">
        <v>4000</v>
      </c>
      <c r="K32" s="45">
        <v>4000</v>
      </c>
      <c r="L32" s="45">
        <v>4000</v>
      </c>
      <c r="M32" s="45">
        <f t="shared" si="6"/>
        <v>12000</v>
      </c>
      <c r="N32" s="145"/>
      <c r="O32" s="145"/>
    </row>
    <row r="33" spans="1:15" x14ac:dyDescent="0.25">
      <c r="A33" s="145" t="s">
        <v>54</v>
      </c>
      <c r="B33" s="146">
        <v>1200000</v>
      </c>
      <c r="C33" s="146"/>
      <c r="D33" s="145"/>
      <c r="E33" s="145"/>
      <c r="F33" s="145"/>
      <c r="G33" s="145"/>
      <c r="H33" s="145"/>
      <c r="I33" s="41" t="s">
        <v>90</v>
      </c>
      <c r="J33" s="45">
        <v>125000</v>
      </c>
      <c r="K33" s="45">
        <v>125000</v>
      </c>
      <c r="L33" s="45">
        <v>125000</v>
      </c>
      <c r="M33" s="45">
        <f t="shared" si="6"/>
        <v>375000</v>
      </c>
      <c r="N33" s="145"/>
      <c r="O33" s="145"/>
    </row>
    <row r="34" spans="1:15" x14ac:dyDescent="0.25">
      <c r="A34" s="161" t="s">
        <v>154</v>
      </c>
      <c r="B34" s="94">
        <f>B33*0.5</f>
        <v>600000</v>
      </c>
      <c r="C34" s="145"/>
      <c r="D34" s="145"/>
      <c r="E34" s="145"/>
      <c r="F34" s="145"/>
      <c r="G34" s="145"/>
      <c r="H34" s="145"/>
      <c r="I34" s="41" t="s">
        <v>22</v>
      </c>
      <c r="J34" s="45">
        <f>SUM(J29:J33)</f>
        <v>889026</v>
      </c>
      <c r="K34" s="45">
        <f t="shared" ref="K34:M34" si="7">SUM(K29:K33)</f>
        <v>839026</v>
      </c>
      <c r="L34" s="45">
        <f t="shared" si="7"/>
        <v>864026</v>
      </c>
      <c r="M34" s="45">
        <f t="shared" si="7"/>
        <v>2592078</v>
      </c>
      <c r="N34" s="145"/>
      <c r="O34" s="145"/>
    </row>
    <row r="35" spans="1:15" x14ac:dyDescent="0.25">
      <c r="A35" s="145" t="s">
        <v>18</v>
      </c>
      <c r="B35" s="146">
        <f>B33-B34</f>
        <v>600000</v>
      </c>
      <c r="C35" s="145"/>
      <c r="D35" s="145"/>
      <c r="E35" s="145"/>
      <c r="F35" s="145"/>
      <c r="G35" s="145"/>
      <c r="H35" s="145"/>
      <c r="I35" s="73" t="s">
        <v>23</v>
      </c>
      <c r="J35" s="55">
        <f>J28-J34</f>
        <v>110974</v>
      </c>
      <c r="K35" s="55">
        <f t="shared" ref="K35:L35" si="8">K28-K34</f>
        <v>60974</v>
      </c>
      <c r="L35" s="55">
        <f t="shared" si="8"/>
        <v>85974</v>
      </c>
      <c r="M35" s="55">
        <f>SUM(J35:L35)</f>
        <v>257922</v>
      </c>
      <c r="N35" s="145"/>
      <c r="O35" s="145"/>
    </row>
    <row r="36" spans="1:15" x14ac:dyDescent="0.25">
      <c r="A36" s="145" t="s">
        <v>56</v>
      </c>
      <c r="B36" s="94">
        <v>80000</v>
      </c>
      <c r="C36" s="145"/>
      <c r="D36" s="145"/>
      <c r="E36" s="145"/>
      <c r="F36" s="145"/>
      <c r="G36" s="145"/>
      <c r="H36" s="145"/>
      <c r="I36" s="41" t="s">
        <v>91</v>
      </c>
      <c r="J36" s="45">
        <v>3000</v>
      </c>
      <c r="K36" s="45">
        <v>3000</v>
      </c>
      <c r="L36" s="45">
        <v>3000</v>
      </c>
      <c r="M36" s="45">
        <f>SUM(J36:L36)</f>
        <v>9000</v>
      </c>
      <c r="N36" s="145"/>
      <c r="O36" s="145"/>
    </row>
    <row r="37" spans="1:15" x14ac:dyDescent="0.25">
      <c r="A37" s="161" t="s">
        <v>155</v>
      </c>
      <c r="B37" s="146">
        <f>B35-B36</f>
        <v>520000</v>
      </c>
      <c r="C37" s="145"/>
      <c r="D37" s="145"/>
      <c r="E37" s="145"/>
      <c r="F37" s="145"/>
      <c r="G37" s="145"/>
      <c r="H37" s="145"/>
      <c r="I37" s="73" t="s">
        <v>92</v>
      </c>
      <c r="J37" s="55">
        <f>J35-J36</f>
        <v>107974</v>
      </c>
      <c r="K37" s="55">
        <f t="shared" ref="K37:L37" si="9">K35-K36</f>
        <v>57974</v>
      </c>
      <c r="L37" s="55">
        <f t="shared" si="9"/>
        <v>82974</v>
      </c>
      <c r="M37" s="45">
        <f>SUM(J37:L37)</f>
        <v>248922</v>
      </c>
      <c r="N37" s="145"/>
      <c r="O37" s="145"/>
    </row>
    <row r="38" spans="1:15" x14ac:dyDescent="0.25">
      <c r="A38" s="161" t="s">
        <v>146</v>
      </c>
      <c r="B38" s="94">
        <f>B37*0.25</f>
        <v>130000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</row>
    <row r="39" spans="1:15" x14ac:dyDescent="0.25">
      <c r="A39" s="145" t="s">
        <v>57</v>
      </c>
      <c r="B39" s="147">
        <f>B37+B38</f>
        <v>650000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</row>
    <row r="40" spans="1:15" ht="15.75" thickBot="1" x14ac:dyDescent="0.3">
      <c r="A40" s="162" t="s">
        <v>58</v>
      </c>
      <c r="B40" s="163"/>
      <c r="C40" s="164">
        <f>B39/3</f>
        <v>216666.66666666666</v>
      </c>
      <c r="D40" s="145"/>
      <c r="E40" s="145"/>
      <c r="F40" s="145"/>
      <c r="G40" s="145"/>
      <c r="H40" s="145"/>
      <c r="I40" s="74" t="s">
        <v>94</v>
      </c>
      <c r="J40" s="75">
        <v>0.12</v>
      </c>
      <c r="K40" s="76"/>
      <c r="L40" s="76"/>
      <c r="M40" s="76"/>
      <c r="N40" s="145"/>
      <c r="O40" s="145"/>
    </row>
    <row r="41" spans="1:15" ht="15.75" thickTop="1" x14ac:dyDescent="0.25">
      <c r="A41" s="145"/>
      <c r="B41" s="146"/>
      <c r="C41" s="145"/>
      <c r="D41" s="145"/>
      <c r="E41" s="145"/>
      <c r="F41" s="145"/>
      <c r="G41" s="145"/>
      <c r="H41" s="145"/>
      <c r="I41" s="77" t="s">
        <v>95</v>
      </c>
      <c r="J41" s="75">
        <v>0.14099999999999999</v>
      </c>
      <c r="K41" s="76"/>
      <c r="L41" s="76"/>
      <c r="M41" s="76"/>
      <c r="N41" s="145"/>
      <c r="O41" s="145"/>
    </row>
    <row r="42" spans="1:15" x14ac:dyDescent="0.25">
      <c r="A42" s="145" t="s">
        <v>38</v>
      </c>
      <c r="B42" s="145"/>
      <c r="C42" s="145"/>
      <c r="D42" s="145"/>
      <c r="E42" s="145"/>
      <c r="F42" s="145"/>
      <c r="G42" s="145"/>
      <c r="H42" s="145"/>
      <c r="I42" s="49"/>
      <c r="J42" s="78" t="s">
        <v>3</v>
      </c>
      <c r="K42" s="78" t="s">
        <v>4</v>
      </c>
      <c r="L42" s="78" t="s">
        <v>5</v>
      </c>
      <c r="M42" s="78" t="s">
        <v>41</v>
      </c>
      <c r="N42" s="145"/>
      <c r="O42" s="145"/>
    </row>
    <row r="43" spans="1:15" x14ac:dyDescent="0.25">
      <c r="A43" s="148" t="s">
        <v>63</v>
      </c>
      <c r="B43" s="145"/>
      <c r="C43" s="145"/>
      <c r="D43" s="145"/>
      <c r="E43" s="145"/>
      <c r="F43" s="145"/>
      <c r="G43" s="145"/>
      <c r="H43" s="145"/>
      <c r="I43" s="55" t="s">
        <v>96</v>
      </c>
      <c r="J43" s="55">
        <v>180000</v>
      </c>
      <c r="K43" s="55">
        <v>180000</v>
      </c>
      <c r="L43" s="55">
        <v>180000</v>
      </c>
      <c r="M43" s="55">
        <f>SUM(J43:L43)</f>
        <v>540000</v>
      </c>
      <c r="N43" s="145"/>
      <c r="O43" s="145"/>
    </row>
    <row r="44" spans="1:15" x14ac:dyDescent="0.25">
      <c r="A44" s="56" t="s">
        <v>26</v>
      </c>
      <c r="B44" s="65">
        <v>0.5</v>
      </c>
      <c r="C44" s="58"/>
      <c r="D44" s="58"/>
      <c r="E44" s="59"/>
      <c r="F44" s="145"/>
      <c r="G44" s="145"/>
      <c r="H44" s="145"/>
      <c r="I44" s="49" t="s">
        <v>94</v>
      </c>
      <c r="J44" s="49">
        <f>J43*$J$40</f>
        <v>21600</v>
      </c>
      <c r="K44" s="49">
        <f t="shared" ref="K44:M44" si="10">K43*$J$40</f>
        <v>21600</v>
      </c>
      <c r="L44" s="49">
        <f t="shared" si="10"/>
        <v>21600</v>
      </c>
      <c r="M44" s="49">
        <f t="shared" si="10"/>
        <v>64800</v>
      </c>
      <c r="N44" s="145"/>
      <c r="O44" s="145"/>
    </row>
    <row r="45" spans="1:15" x14ac:dyDescent="0.25">
      <c r="A45" s="60" t="s">
        <v>30</v>
      </c>
      <c r="B45" s="66">
        <v>0.25</v>
      </c>
      <c r="C45" s="61"/>
      <c r="D45" s="61"/>
      <c r="E45" s="64"/>
      <c r="F45" s="145"/>
      <c r="G45" s="145"/>
      <c r="H45" s="145"/>
      <c r="I45" s="79" t="s">
        <v>97</v>
      </c>
      <c r="J45" s="45">
        <f>J43*$J$41</f>
        <v>25379.999999999996</v>
      </c>
      <c r="K45" s="45">
        <f t="shared" ref="K45:M45" si="11">K43*$J$41</f>
        <v>25379.999999999996</v>
      </c>
      <c r="L45" s="45">
        <f t="shared" si="11"/>
        <v>25379.999999999996</v>
      </c>
      <c r="M45" s="45">
        <f t="shared" si="11"/>
        <v>76139.999999999985</v>
      </c>
      <c r="N45" s="145"/>
      <c r="O45" s="145"/>
    </row>
    <row r="46" spans="1:15" x14ac:dyDescent="0.25">
      <c r="A46" s="41"/>
      <c r="B46" s="128" t="s">
        <v>3</v>
      </c>
      <c r="C46" s="128" t="s">
        <v>4</v>
      </c>
      <c r="D46" s="128" t="s">
        <v>5</v>
      </c>
      <c r="E46" s="149" t="s">
        <v>59</v>
      </c>
      <c r="F46" s="145"/>
      <c r="G46" s="145"/>
      <c r="H46" s="145"/>
      <c r="I46" s="49" t="s">
        <v>98</v>
      </c>
      <c r="J46" s="49">
        <f>J44*$J$41</f>
        <v>3045.6</v>
      </c>
      <c r="K46" s="49">
        <f t="shared" ref="K46:M46" si="12">K44*$J$41</f>
        <v>3045.6</v>
      </c>
      <c r="L46" s="49">
        <f t="shared" si="12"/>
        <v>3045.6</v>
      </c>
      <c r="M46" s="49">
        <f t="shared" si="12"/>
        <v>9136.7999999999993</v>
      </c>
      <c r="N46" s="145"/>
      <c r="O46" s="145"/>
    </row>
    <row r="47" spans="1:15" x14ac:dyDescent="0.25">
      <c r="A47" s="54" t="s">
        <v>60</v>
      </c>
      <c r="B47" s="144">
        <v>1000000</v>
      </c>
      <c r="C47" s="144">
        <v>900000</v>
      </c>
      <c r="D47" s="144">
        <v>950000</v>
      </c>
      <c r="E47" s="144">
        <f>SUM(B47:D47)</f>
        <v>2850000</v>
      </c>
      <c r="F47" s="145"/>
      <c r="G47" s="145"/>
      <c r="H47" s="145"/>
      <c r="I47" s="55" t="s">
        <v>99</v>
      </c>
      <c r="J47" s="55">
        <f>SUM(J43:J46)</f>
        <v>230025.60000000001</v>
      </c>
      <c r="K47" s="55">
        <f>SUM(K43:K46)</f>
        <v>230025.60000000001</v>
      </c>
      <c r="L47" s="55">
        <f>SUM(L43:L46)</f>
        <v>230025.60000000001</v>
      </c>
      <c r="M47" s="55">
        <f>SUM(M43:M46)</f>
        <v>690076.8</v>
      </c>
      <c r="N47" s="145"/>
      <c r="O47" s="145"/>
    </row>
    <row r="48" spans="1:15" x14ac:dyDescent="0.25">
      <c r="A48" s="54" t="s">
        <v>33</v>
      </c>
      <c r="B48" s="144">
        <f>B47*$B$44</f>
        <v>500000</v>
      </c>
      <c r="C48" s="144">
        <f t="shared" ref="C48:E48" si="13">C47*$B$44</f>
        <v>450000</v>
      </c>
      <c r="D48" s="144">
        <f t="shared" si="13"/>
        <v>475000</v>
      </c>
      <c r="E48" s="144">
        <f t="shared" si="13"/>
        <v>1425000</v>
      </c>
      <c r="F48" s="145"/>
      <c r="G48" s="145"/>
      <c r="H48" s="145"/>
      <c r="I48" s="145"/>
      <c r="J48" s="145"/>
      <c r="K48" s="145"/>
      <c r="L48" s="145"/>
      <c r="M48" s="145"/>
      <c r="N48" s="145"/>
      <c r="O48" s="145"/>
    </row>
    <row r="49" spans="1:15" x14ac:dyDescent="0.25">
      <c r="A49" s="73" t="s">
        <v>18</v>
      </c>
      <c r="B49" s="142">
        <f>B47-B48</f>
        <v>500000</v>
      </c>
      <c r="C49" s="142">
        <f>C47-C48</f>
        <v>450000</v>
      </c>
      <c r="D49" s="142">
        <f>D47-D48</f>
        <v>475000</v>
      </c>
      <c r="E49" s="142">
        <f t="shared" ref="E49:E53" si="14">SUM(B49:D49)</f>
        <v>1425000</v>
      </c>
      <c r="F49" s="145"/>
      <c r="G49" s="145"/>
      <c r="H49" s="145"/>
      <c r="I49" s="145"/>
      <c r="J49" s="145"/>
      <c r="K49" s="145"/>
      <c r="L49" s="145"/>
      <c r="M49" s="145"/>
      <c r="N49" s="145"/>
      <c r="O49" s="145"/>
    </row>
    <row r="50" spans="1:15" x14ac:dyDescent="0.25">
      <c r="A50" s="54" t="s">
        <v>156</v>
      </c>
      <c r="B50" s="144">
        <v>10000</v>
      </c>
      <c r="C50" s="144">
        <v>10000</v>
      </c>
      <c r="D50" s="144">
        <v>10000</v>
      </c>
      <c r="E50" s="144">
        <f t="shared" si="14"/>
        <v>30000</v>
      </c>
      <c r="F50" s="145"/>
      <c r="G50" s="145"/>
      <c r="H50" s="145"/>
      <c r="I50" s="145"/>
      <c r="J50" s="145"/>
      <c r="K50" s="145"/>
      <c r="L50" s="145"/>
      <c r="M50" s="145"/>
      <c r="N50" s="145"/>
      <c r="O50" s="145"/>
    </row>
    <row r="51" spans="1:15" x14ac:dyDescent="0.25">
      <c r="A51" s="54" t="s">
        <v>157</v>
      </c>
      <c r="B51" s="144">
        <f>SUM(B49:B50)</f>
        <v>510000</v>
      </c>
      <c r="C51" s="144">
        <f>SUM(C49:C50)</f>
        <v>460000</v>
      </c>
      <c r="D51" s="144">
        <f>SUM(D49:D50)</f>
        <v>485000</v>
      </c>
      <c r="E51" s="144">
        <f t="shared" si="14"/>
        <v>1455000</v>
      </c>
      <c r="F51" s="145"/>
      <c r="G51" s="145"/>
      <c r="H51" s="145"/>
      <c r="I51" s="145"/>
      <c r="J51" s="145"/>
      <c r="K51" s="145"/>
      <c r="L51" s="145"/>
      <c r="M51" s="145"/>
      <c r="N51" s="145"/>
      <c r="O51" s="145"/>
    </row>
    <row r="52" spans="1:15" x14ac:dyDescent="0.25">
      <c r="A52" s="54" t="s">
        <v>149</v>
      </c>
      <c r="B52" s="144">
        <f>B51*$B$45</f>
        <v>127500</v>
      </c>
      <c r="C52" s="144">
        <f t="shared" ref="C52:E52" si="15">C51*$B$45</f>
        <v>115000</v>
      </c>
      <c r="D52" s="144">
        <f t="shared" si="15"/>
        <v>121250</v>
      </c>
      <c r="E52" s="144">
        <f t="shared" si="15"/>
        <v>363750</v>
      </c>
      <c r="F52" s="145"/>
      <c r="G52" s="145"/>
      <c r="H52" s="145"/>
      <c r="I52" s="145"/>
      <c r="J52" s="145"/>
      <c r="K52" s="145"/>
      <c r="L52" s="145"/>
      <c r="M52" s="145"/>
      <c r="N52" s="145"/>
      <c r="O52" s="145"/>
    </row>
    <row r="53" spans="1:15" x14ac:dyDescent="0.25">
      <c r="A53" s="54" t="s">
        <v>158</v>
      </c>
      <c r="B53" s="144">
        <f>SUM(B51:B52)</f>
        <v>637500</v>
      </c>
      <c r="C53" s="144">
        <f>SUM(C51:C52)</f>
        <v>575000</v>
      </c>
      <c r="D53" s="144">
        <f>SUM(D51:D52)</f>
        <v>606250</v>
      </c>
      <c r="E53" s="144">
        <f t="shared" si="14"/>
        <v>1818750</v>
      </c>
      <c r="F53" s="145"/>
      <c r="G53" s="145"/>
      <c r="H53" s="145"/>
      <c r="I53" s="145"/>
      <c r="J53" s="145"/>
      <c r="K53" s="145"/>
      <c r="L53" s="145"/>
      <c r="M53" s="145"/>
      <c r="N53" s="145"/>
      <c r="O53" s="145"/>
    </row>
    <row r="54" spans="1:15" x14ac:dyDescent="0.25">
      <c r="A54" s="39"/>
      <c r="B54" s="150"/>
      <c r="C54" s="150"/>
      <c r="D54" s="150"/>
      <c r="E54" s="150"/>
      <c r="F54" s="145"/>
      <c r="G54" s="145"/>
      <c r="H54" s="145"/>
      <c r="I54" s="145"/>
      <c r="J54" s="145"/>
      <c r="K54" s="145"/>
      <c r="L54" s="145"/>
      <c r="M54" s="145"/>
      <c r="N54" s="145"/>
      <c r="O54" s="145"/>
    </row>
    <row r="55" spans="1:15" x14ac:dyDescent="0.25">
      <c r="A55" s="145"/>
      <c r="B55" s="183" t="s">
        <v>66</v>
      </c>
      <c r="C55" s="183"/>
      <c r="D55" s="183"/>
      <c r="E55" s="184"/>
      <c r="F55" s="145"/>
      <c r="G55" s="145"/>
      <c r="H55" s="145"/>
      <c r="I55" s="145"/>
      <c r="J55" s="145"/>
      <c r="K55" s="145"/>
      <c r="L55" s="145"/>
      <c r="M55" s="145"/>
      <c r="N55" s="145"/>
      <c r="O55" s="145"/>
    </row>
    <row r="56" spans="1:15" x14ac:dyDescent="0.25">
      <c r="A56" s="73" t="s">
        <v>45</v>
      </c>
      <c r="B56" s="128" t="s">
        <v>3</v>
      </c>
      <c r="C56" s="128" t="s">
        <v>4</v>
      </c>
      <c r="D56" s="128" t="s">
        <v>5</v>
      </c>
      <c r="E56" s="151"/>
      <c r="F56" s="151"/>
      <c r="G56" s="145"/>
      <c r="H56" s="145"/>
      <c r="I56" s="145"/>
      <c r="J56" s="145"/>
      <c r="K56" s="145"/>
      <c r="L56" s="145"/>
      <c r="M56" s="145"/>
      <c r="N56" s="145"/>
      <c r="O56" s="145"/>
    </row>
    <row r="57" spans="1:15" x14ac:dyDescent="0.25">
      <c r="A57" s="41" t="s">
        <v>64</v>
      </c>
      <c r="B57" s="45">
        <v>216667</v>
      </c>
      <c r="C57" s="41"/>
      <c r="D57" s="41"/>
      <c r="E57" s="39"/>
      <c r="F57" s="39"/>
      <c r="G57" s="145"/>
      <c r="H57" s="145"/>
      <c r="I57" s="145"/>
      <c r="J57" s="145"/>
      <c r="K57" s="145"/>
      <c r="L57" s="145"/>
      <c r="M57" s="145"/>
      <c r="N57" s="145"/>
      <c r="O57" s="145"/>
    </row>
    <row r="58" spans="1:15" x14ac:dyDescent="0.25">
      <c r="A58" s="41" t="s">
        <v>40</v>
      </c>
      <c r="B58" s="45">
        <f>B53*2/3</f>
        <v>425000</v>
      </c>
      <c r="C58" s="45">
        <f>B53/3</f>
        <v>212500</v>
      </c>
      <c r="D58" s="45"/>
      <c r="E58" s="39"/>
      <c r="F58" s="39"/>
      <c r="G58" s="145"/>
      <c r="H58" s="145"/>
      <c r="I58" s="145"/>
      <c r="J58" s="145"/>
      <c r="K58" s="145"/>
      <c r="L58" s="145"/>
      <c r="M58" s="145"/>
      <c r="N58" s="145"/>
      <c r="O58" s="145"/>
    </row>
    <row r="59" spans="1:15" x14ac:dyDescent="0.25">
      <c r="A59" s="41" t="s">
        <v>4</v>
      </c>
      <c r="B59" s="45"/>
      <c r="C59" s="45">
        <f>C53*2/3</f>
        <v>383333.33333333331</v>
      </c>
      <c r="D59" s="45">
        <f>C53/3</f>
        <v>191666.66666666666</v>
      </c>
      <c r="E59" s="39"/>
      <c r="F59" s="39"/>
      <c r="G59" s="145"/>
      <c r="H59" s="145"/>
      <c r="I59" s="145"/>
      <c r="J59" s="145"/>
      <c r="K59" s="145"/>
      <c r="L59" s="145"/>
      <c r="M59" s="145"/>
      <c r="N59" s="145"/>
      <c r="O59" s="145"/>
    </row>
    <row r="60" spans="1:15" x14ac:dyDescent="0.25">
      <c r="A60" s="41" t="s">
        <v>5</v>
      </c>
      <c r="B60" s="45"/>
      <c r="C60" s="45"/>
      <c r="D60" s="45">
        <f>D53*2/3</f>
        <v>404166.66666666669</v>
      </c>
      <c r="E60" s="39"/>
      <c r="F60" s="39"/>
      <c r="G60" s="145"/>
      <c r="H60" s="145"/>
      <c r="I60" s="145"/>
      <c r="J60" s="145"/>
      <c r="K60" s="145"/>
      <c r="L60" s="145"/>
      <c r="M60" s="145"/>
      <c r="N60" s="145"/>
      <c r="O60" s="145"/>
    </row>
    <row r="61" spans="1:15" ht="15.75" thickBot="1" x14ac:dyDescent="0.3">
      <c r="A61" s="165" t="s">
        <v>65</v>
      </c>
      <c r="B61" s="166">
        <f>SUM(B57:B60)</f>
        <v>641667</v>
      </c>
      <c r="C61" s="166">
        <f t="shared" ref="C61:D61" si="16">SUM(C57:C60)</f>
        <v>595833.33333333326</v>
      </c>
      <c r="D61" s="166">
        <f t="shared" si="16"/>
        <v>595833.33333333337</v>
      </c>
      <c r="E61" s="39"/>
      <c r="F61" s="145"/>
      <c r="G61" s="145"/>
      <c r="H61" s="145"/>
      <c r="I61" s="145"/>
      <c r="J61" s="145"/>
      <c r="K61" s="145"/>
      <c r="L61" s="145"/>
      <c r="M61" s="145"/>
      <c r="N61" s="145"/>
      <c r="O61" s="145"/>
    </row>
    <row r="62" spans="1:15" ht="15.75" thickTop="1" x14ac:dyDescent="0.25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</row>
    <row r="63" spans="1:15" x14ac:dyDescent="0.25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</row>
    <row r="64" spans="1:15" x14ac:dyDescent="0.25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</row>
  </sheetData>
  <mergeCells count="2">
    <mergeCell ref="E17:G17"/>
    <mergeCell ref="B55:E5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1"/>
  <sheetViews>
    <sheetView workbookViewId="0">
      <selection activeCell="B30" sqref="B30"/>
    </sheetView>
  </sheetViews>
  <sheetFormatPr baseColWidth="10" defaultRowHeight="15" x14ac:dyDescent="0.25"/>
  <cols>
    <col min="1" max="1" width="25.140625" bestFit="1" customWidth="1"/>
    <col min="3" max="3" width="5.85546875" customWidth="1"/>
    <col min="4" max="4" width="20.5703125" customWidth="1"/>
  </cols>
  <sheetData>
    <row r="6" spans="1:8" x14ac:dyDescent="0.25">
      <c r="A6" s="156" t="s">
        <v>159</v>
      </c>
    </row>
    <row r="14" spans="1:8" x14ac:dyDescent="0.25">
      <c r="A14" t="s">
        <v>38</v>
      </c>
      <c r="D14" t="s">
        <v>119</v>
      </c>
    </row>
    <row r="15" spans="1:8" x14ac:dyDescent="0.25">
      <c r="A15" t="s">
        <v>114</v>
      </c>
      <c r="B15" s="32">
        <v>100000</v>
      </c>
      <c r="D15" s="46"/>
      <c r="E15" s="185" t="s">
        <v>122</v>
      </c>
      <c r="F15" s="185"/>
      <c r="G15" s="185" t="s">
        <v>123</v>
      </c>
      <c r="H15" s="185"/>
    </row>
    <row r="16" spans="1:8" x14ac:dyDescent="0.25">
      <c r="A16" t="s">
        <v>115</v>
      </c>
      <c r="B16" s="62">
        <v>600000</v>
      </c>
      <c r="D16" s="87"/>
      <c r="E16" s="168" t="s">
        <v>120</v>
      </c>
      <c r="F16" s="169" t="s">
        <v>121</v>
      </c>
      <c r="G16" s="170" t="s">
        <v>120</v>
      </c>
      <c r="H16" s="169" t="s">
        <v>121</v>
      </c>
    </row>
    <row r="17" spans="1:8" x14ac:dyDescent="0.25">
      <c r="A17" t="s">
        <v>116</v>
      </c>
      <c r="B17" s="32">
        <f>B15+B16</f>
        <v>700000</v>
      </c>
      <c r="D17" s="91" t="s">
        <v>124</v>
      </c>
      <c r="E17" s="89">
        <v>100000</v>
      </c>
      <c r="F17" s="91"/>
      <c r="G17" s="39"/>
      <c r="H17" s="92"/>
    </row>
    <row r="18" spans="1:8" x14ac:dyDescent="0.25">
      <c r="A18" t="s">
        <v>117</v>
      </c>
      <c r="B18" s="62">
        <v>80000</v>
      </c>
      <c r="D18" s="91" t="s">
        <v>125</v>
      </c>
      <c r="E18" s="90"/>
      <c r="F18" s="91"/>
      <c r="G18" s="88">
        <v>600000</v>
      </c>
      <c r="H18" s="91"/>
    </row>
    <row r="19" spans="1:8" ht="15.75" thickBot="1" x14ac:dyDescent="0.3">
      <c r="A19" t="s">
        <v>118</v>
      </c>
      <c r="B19" s="86">
        <f>B17-B18</f>
        <v>620000</v>
      </c>
      <c r="D19" s="95" t="s">
        <v>126</v>
      </c>
      <c r="E19" s="60"/>
      <c r="F19" s="93">
        <v>20000</v>
      </c>
      <c r="G19" s="94">
        <v>20000</v>
      </c>
      <c r="H19" s="93"/>
    </row>
    <row r="20" spans="1:8" ht="15.75" thickTop="1" x14ac:dyDescent="0.25">
      <c r="D20" s="91" t="s">
        <v>127</v>
      </c>
      <c r="E20" s="89">
        <v>100000</v>
      </c>
      <c r="F20" s="92">
        <v>20000</v>
      </c>
      <c r="G20" s="88">
        <v>620000</v>
      </c>
      <c r="H20" s="92"/>
    </row>
    <row r="21" spans="1:8" x14ac:dyDescent="0.25">
      <c r="D21" s="91" t="s">
        <v>128</v>
      </c>
      <c r="E21" s="90"/>
      <c r="F21" s="91"/>
      <c r="G21" s="39"/>
      <c r="H21" s="92">
        <v>620000</v>
      </c>
    </row>
    <row r="22" spans="1:8" x14ac:dyDescent="0.25">
      <c r="D22" s="91" t="s">
        <v>129</v>
      </c>
      <c r="E22" s="60"/>
      <c r="F22" s="93">
        <v>80000</v>
      </c>
      <c r="G22" s="61"/>
      <c r="H22" s="95"/>
    </row>
    <row r="23" spans="1:8" ht="15.75" thickBot="1" x14ac:dyDescent="0.3">
      <c r="D23" s="99" t="s">
        <v>130</v>
      </c>
      <c r="E23" s="96">
        <f>SUM(E20:E22)</f>
        <v>100000</v>
      </c>
      <c r="F23" s="97">
        <f t="shared" ref="F23:H23" si="0">SUM(F20:F22)</f>
        <v>100000</v>
      </c>
      <c r="G23" s="98">
        <f t="shared" si="0"/>
        <v>620000</v>
      </c>
      <c r="H23" s="97">
        <f t="shared" si="0"/>
        <v>620000</v>
      </c>
    </row>
    <row r="25" spans="1:8" x14ac:dyDescent="0.25">
      <c r="A25" t="s">
        <v>67</v>
      </c>
    </row>
    <row r="26" spans="1:8" x14ac:dyDescent="0.25">
      <c r="A26" t="s">
        <v>114</v>
      </c>
      <c r="B26" s="32">
        <v>100000</v>
      </c>
    </row>
    <row r="27" spans="1:8" x14ac:dyDescent="0.25">
      <c r="A27" t="s">
        <v>115</v>
      </c>
      <c r="B27" s="62">
        <v>600000</v>
      </c>
    </row>
    <row r="28" spans="1:8" x14ac:dyDescent="0.25">
      <c r="A28" t="s">
        <v>116</v>
      </c>
      <c r="B28" s="32">
        <f>B26+B27</f>
        <v>700000</v>
      </c>
    </row>
    <row r="29" spans="1:8" x14ac:dyDescent="0.25">
      <c r="A29" t="s">
        <v>117</v>
      </c>
      <c r="B29" s="62">
        <v>50000</v>
      </c>
    </row>
    <row r="30" spans="1:8" ht="15.75" thickBot="1" x14ac:dyDescent="0.3">
      <c r="A30" t="s">
        <v>118</v>
      </c>
      <c r="B30" s="86">
        <f>B28-B29</f>
        <v>650000</v>
      </c>
    </row>
    <row r="31" spans="1:8" ht="15.75" thickTop="1" x14ac:dyDescent="0.25"/>
  </sheetData>
  <mergeCells count="2">
    <mergeCell ref="E15:F15"/>
    <mergeCell ref="G15:H15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zoomScaleNormal="100" workbookViewId="0">
      <selection activeCell="E7" sqref="E7"/>
    </sheetView>
  </sheetViews>
  <sheetFormatPr baseColWidth="10" defaultRowHeight="15" x14ac:dyDescent="0.25"/>
  <cols>
    <col min="1" max="1" width="36.5703125" style="100" customWidth="1"/>
    <col min="2" max="5" width="11.7109375" style="101" customWidth="1"/>
    <col min="6" max="7" width="10.42578125" style="101" customWidth="1"/>
    <col min="8" max="16384" width="11.42578125" style="100"/>
  </cols>
  <sheetData>
    <row r="6" spans="1:7" x14ac:dyDescent="0.25">
      <c r="A6" s="156" t="s">
        <v>160</v>
      </c>
    </row>
    <row r="7" spans="1:7" x14ac:dyDescent="0.25">
      <c r="A7" s="100" t="s">
        <v>161</v>
      </c>
    </row>
    <row r="9" spans="1:7" s="105" customFormat="1" ht="30" customHeight="1" x14ac:dyDescent="0.25">
      <c r="A9" s="102"/>
      <c r="B9" s="103" t="s">
        <v>136</v>
      </c>
      <c r="C9" s="103" t="s">
        <v>135</v>
      </c>
      <c r="D9" s="103" t="s">
        <v>137</v>
      </c>
      <c r="E9" s="104" t="s">
        <v>135</v>
      </c>
      <c r="F9" s="103" t="s">
        <v>131</v>
      </c>
      <c r="G9" s="103" t="s">
        <v>134</v>
      </c>
    </row>
    <row r="10" spans="1:7" ht="18" customHeight="1" x14ac:dyDescent="0.25">
      <c r="A10" s="106" t="s">
        <v>132</v>
      </c>
      <c r="B10" s="107">
        <v>550000</v>
      </c>
      <c r="C10" s="108">
        <f>B10/$B$11</f>
        <v>1</v>
      </c>
      <c r="D10" s="107">
        <v>465980</v>
      </c>
      <c r="E10" s="109">
        <f>D10/$D$11</f>
        <v>1</v>
      </c>
      <c r="F10" s="71">
        <f>D10-B10</f>
        <v>-84020</v>
      </c>
      <c r="G10" s="110">
        <f>F10/B10</f>
        <v>-0.15276363636363635</v>
      </c>
    </row>
    <row r="11" spans="1:7" ht="18" customHeight="1" x14ac:dyDescent="0.25">
      <c r="A11" s="111" t="s">
        <v>133</v>
      </c>
      <c r="B11" s="112">
        <f>B10</f>
        <v>550000</v>
      </c>
      <c r="C11" s="108">
        <f t="shared" ref="C11:C19" si="0">B11/$B$11</f>
        <v>1</v>
      </c>
      <c r="D11" s="112">
        <f>D10</f>
        <v>465980</v>
      </c>
      <c r="E11" s="109">
        <f t="shared" ref="E11:E19" si="1">D11/$D$11</f>
        <v>1</v>
      </c>
      <c r="F11" s="71">
        <f>D11-B11</f>
        <v>-84020</v>
      </c>
      <c r="G11" s="110">
        <f t="shared" ref="G11:G19" si="2">F11/B11</f>
        <v>-0.15276363636363635</v>
      </c>
    </row>
    <row r="12" spans="1:7" ht="18" customHeight="1" x14ac:dyDescent="0.25">
      <c r="A12" s="113" t="s">
        <v>18</v>
      </c>
      <c r="B12" s="114">
        <v>291500</v>
      </c>
      <c r="C12" s="115">
        <f t="shared" si="0"/>
        <v>0.53</v>
      </c>
      <c r="D12" s="114">
        <v>230250</v>
      </c>
      <c r="E12" s="116">
        <f t="shared" si="1"/>
        <v>0.49411991930984162</v>
      </c>
      <c r="F12" s="117">
        <f>B12-D12</f>
        <v>61250</v>
      </c>
      <c r="G12" s="118">
        <f t="shared" si="2"/>
        <v>0.21012006861063465</v>
      </c>
    </row>
    <row r="13" spans="1:7" ht="18" customHeight="1" x14ac:dyDescent="0.25">
      <c r="A13" s="113" t="s">
        <v>19</v>
      </c>
      <c r="B13" s="119">
        <v>130000</v>
      </c>
      <c r="C13" s="115">
        <f t="shared" si="0"/>
        <v>0.23636363636363636</v>
      </c>
      <c r="D13" s="120">
        <v>146162</v>
      </c>
      <c r="E13" s="115">
        <f t="shared" si="1"/>
        <v>0.31366582256749215</v>
      </c>
      <c r="F13" s="121">
        <f>B13-D13</f>
        <v>-16162</v>
      </c>
      <c r="G13" s="118">
        <f t="shared" si="2"/>
        <v>-0.12432307692307693</v>
      </c>
    </row>
    <row r="14" spans="1:7" ht="18" customHeight="1" x14ac:dyDescent="0.25">
      <c r="A14" s="113" t="s">
        <v>20</v>
      </c>
      <c r="B14" s="119">
        <v>32500</v>
      </c>
      <c r="C14" s="115">
        <f t="shared" si="0"/>
        <v>5.909090909090909E-2</v>
      </c>
      <c r="D14" s="120">
        <v>26250</v>
      </c>
      <c r="E14" s="115">
        <f t="shared" si="1"/>
        <v>5.6332889823597576E-2</v>
      </c>
      <c r="F14" s="121">
        <f>B14-D14</f>
        <v>6250</v>
      </c>
      <c r="G14" s="118">
        <f t="shared" si="2"/>
        <v>0.19230769230769232</v>
      </c>
    </row>
    <row r="15" spans="1:7" ht="18" customHeight="1" x14ac:dyDescent="0.25">
      <c r="A15" s="106" t="s">
        <v>21</v>
      </c>
      <c r="B15" s="107">
        <v>50000</v>
      </c>
      <c r="C15" s="108">
        <f t="shared" si="0"/>
        <v>9.0909090909090912E-2</v>
      </c>
      <c r="D15" s="107">
        <v>55000</v>
      </c>
      <c r="E15" s="108">
        <f t="shared" si="1"/>
        <v>0.11803081677325207</v>
      </c>
      <c r="F15" s="122">
        <f>B15-D15</f>
        <v>-5000</v>
      </c>
      <c r="G15" s="110">
        <f t="shared" si="2"/>
        <v>-0.1</v>
      </c>
    </row>
    <row r="16" spans="1:7" ht="18" customHeight="1" x14ac:dyDescent="0.25">
      <c r="A16" s="111" t="s">
        <v>22</v>
      </c>
      <c r="B16" s="112">
        <f>SUM(B12:B15)</f>
        <v>504000</v>
      </c>
      <c r="C16" s="108">
        <f t="shared" si="0"/>
        <v>0.91636363636363638</v>
      </c>
      <c r="D16" s="112">
        <f>SUM(D12:D15)</f>
        <v>457662</v>
      </c>
      <c r="E16" s="109">
        <f t="shared" si="1"/>
        <v>0.9821494484741834</v>
      </c>
      <c r="F16" s="123">
        <f>B16-D16</f>
        <v>46338</v>
      </c>
      <c r="G16" s="110">
        <f t="shared" si="2"/>
        <v>9.1940476190476184E-2</v>
      </c>
    </row>
    <row r="17" spans="1:7" ht="18" customHeight="1" x14ac:dyDescent="0.25">
      <c r="A17" s="111" t="s">
        <v>23</v>
      </c>
      <c r="B17" s="112">
        <f>B11-B16</f>
        <v>46000</v>
      </c>
      <c r="C17" s="108">
        <f t="shared" si="0"/>
        <v>8.3636363636363634E-2</v>
      </c>
      <c r="D17" s="112">
        <f>D11-D16</f>
        <v>8318</v>
      </c>
      <c r="E17" s="109">
        <f t="shared" si="1"/>
        <v>1.785055152581656E-2</v>
      </c>
      <c r="F17" s="123">
        <f>D17-B17</f>
        <v>-37682</v>
      </c>
      <c r="G17" s="110">
        <f t="shared" si="2"/>
        <v>-0.81917391304347831</v>
      </c>
    </row>
    <row r="18" spans="1:7" ht="18" customHeight="1" x14ac:dyDescent="0.25">
      <c r="A18" s="171" t="s">
        <v>162</v>
      </c>
      <c r="B18" s="112">
        <v>5000</v>
      </c>
      <c r="C18" s="108">
        <f t="shared" si="0"/>
        <v>9.0909090909090905E-3</v>
      </c>
      <c r="D18" s="112">
        <v>2625</v>
      </c>
      <c r="E18" s="109">
        <f t="shared" si="1"/>
        <v>5.633288982359758E-3</v>
      </c>
      <c r="F18" s="123">
        <f>B18-D18</f>
        <v>2375</v>
      </c>
      <c r="G18" s="110">
        <f t="shared" si="2"/>
        <v>0.47499999999999998</v>
      </c>
    </row>
    <row r="19" spans="1:7" ht="18" customHeight="1" x14ac:dyDescent="0.25">
      <c r="A19" s="172" t="s">
        <v>163</v>
      </c>
      <c r="B19" s="107">
        <f>B17-B18</f>
        <v>41000</v>
      </c>
      <c r="C19" s="108">
        <f t="shared" si="0"/>
        <v>7.454545454545454E-2</v>
      </c>
      <c r="D19" s="107">
        <f>D17-D18</f>
        <v>5693</v>
      </c>
      <c r="E19" s="109">
        <f t="shared" si="1"/>
        <v>1.22172625434568E-2</v>
      </c>
      <c r="F19" s="124">
        <f>D19-B19</f>
        <v>-35307</v>
      </c>
      <c r="G19" s="110">
        <f t="shared" si="2"/>
        <v>-0.86114634146341462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</vt:i4>
      </vt:variant>
    </vt:vector>
  </HeadingPairs>
  <TitlesOfParts>
    <vt:vector size="8" baseType="lpstr">
      <vt:lpstr>T-9.1</vt:lpstr>
      <vt:lpstr>T-9.2</vt:lpstr>
      <vt:lpstr>T-9.3</vt:lpstr>
      <vt:lpstr>T-9.4</vt:lpstr>
      <vt:lpstr>T-9.5</vt:lpstr>
      <vt:lpstr>T-9.6</vt:lpstr>
      <vt:lpstr>T-9.7</vt:lpstr>
      <vt:lpstr>'T-9.5'!Utskriftsområde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cp:lastPrinted>2015-01-20T22:54:57Z</cp:lastPrinted>
  <dcterms:created xsi:type="dcterms:W3CDTF">2015-01-13T20:31:06Z</dcterms:created>
  <dcterms:modified xsi:type="dcterms:W3CDTF">2015-02-02T14:39:56Z</dcterms:modified>
</cp:coreProperties>
</file>